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Objects="placeholders" showInkAnnotation="0" defaultThemeVersion="124226"/>
  <mc:AlternateContent xmlns:mc="http://schemas.openxmlformats.org/markup-compatibility/2006">
    <mc:Choice Requires="x15">
      <x15ac:absPath xmlns:x15ac="http://schemas.microsoft.com/office/spreadsheetml/2010/11/ac" url="G:\Personalrecht\Arbeitsrecht\Service Portal - zur Prüfung vor Veröffentlichung\"/>
    </mc:Choice>
  </mc:AlternateContent>
  <xr:revisionPtr revIDLastSave="0" documentId="13_ncr:1_{FDDFC0B2-7EB0-47F4-B774-F51261D0644E}" xr6:coauthVersionLast="47" xr6:coauthVersionMax="47" xr10:uidLastSave="{00000000-0000-0000-0000-000000000000}"/>
  <bookViews>
    <workbookView xWindow="-120" yWindow="-120" windowWidth="22185" windowHeight="11985" tabRatio="656" xr2:uid="{00000000-000D-0000-FFFF-FFFF00000000}"/>
  </bookViews>
  <sheets>
    <sheet name="Besch.Nachweis" sheetId="1" r:id="rId1"/>
    <sheet name="Grundvorber. Chorleitung" sheetId="8" r:id="rId2"/>
    <sheet name=" Grundübzeit Organist" sheetId="6" r:id="rId3"/>
    <sheet name="Faktoren für Urlaub_WoE." sheetId="7" r:id="rId4"/>
  </sheets>
  <definedNames>
    <definedName name="_xlnm.Print_Titles" localSheetId="0">Besch.Nachweis!$12:$19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7" l="1"/>
  <c r="L24" i="7"/>
  <c r="M23" i="7"/>
  <c r="L23" i="7"/>
  <c r="M22" i="7"/>
  <c r="L22" i="7"/>
  <c r="G25" i="1" l="1"/>
  <c r="G24" i="1"/>
  <c r="G23" i="1"/>
  <c r="D26" i="1"/>
  <c r="F26" i="1" s="1"/>
  <c r="C24" i="7" l="1"/>
  <c r="E24" i="7" s="1"/>
  <c r="F24" i="7" s="1"/>
  <c r="F23" i="7"/>
  <c r="H23" i="7" l="1"/>
  <c r="G23" i="7"/>
  <c r="H24" i="7"/>
  <c r="G24" i="7"/>
  <c r="E22" i="7"/>
  <c r="F22" i="7" s="1"/>
  <c r="H22" i="7" l="1"/>
  <c r="G22" i="7"/>
  <c r="H39" i="1" l="1"/>
  <c r="L39" i="1" s="1"/>
  <c r="H45" i="1"/>
  <c r="L45" i="1" s="1"/>
  <c r="H46" i="1"/>
  <c r="H41" i="1"/>
  <c r="H38" i="1"/>
  <c r="H40" i="1"/>
  <c r="H47" i="1"/>
  <c r="H44" i="1"/>
  <c r="H42" i="1"/>
  <c r="L42" i="1" s="1"/>
  <c r="H36" i="1"/>
  <c r="H37" i="1"/>
  <c r="H43" i="1"/>
  <c r="H21" i="1"/>
  <c r="H24" i="1"/>
  <c r="H25" i="1"/>
  <c r="H23" i="1"/>
  <c r="J41" i="1"/>
  <c r="J38" i="1"/>
  <c r="J40" i="1"/>
  <c r="J47" i="1"/>
  <c r="J46" i="1"/>
  <c r="J37" i="1"/>
  <c r="J44" i="1"/>
  <c r="J43" i="1"/>
  <c r="J23" i="1"/>
  <c r="J25" i="1"/>
  <c r="J24" i="1"/>
  <c r="J21" i="1"/>
  <c r="D20" i="7"/>
  <c r="C15" i="7"/>
  <c r="C12" i="7"/>
  <c r="C13" i="7"/>
  <c r="C14" i="7"/>
  <c r="D14" i="7" s="1"/>
  <c r="C11" i="7"/>
  <c r="L23" i="1" l="1"/>
  <c r="L25" i="1"/>
  <c r="L21" i="1"/>
  <c r="L24" i="1"/>
  <c r="P23" i="1"/>
  <c r="Q23" i="1" s="1"/>
  <c r="P24" i="1"/>
  <c r="Q24" i="1" s="1"/>
  <c r="G1" i="8"/>
  <c r="B7" i="8"/>
  <c r="E7" i="8"/>
  <c r="E6" i="8"/>
  <c r="E5" i="8"/>
  <c r="E4" i="8"/>
  <c r="D7" i="8"/>
  <c r="D6" i="8"/>
  <c r="D5" i="8"/>
  <c r="D4" i="8"/>
  <c r="C5" i="8"/>
  <c r="C6" i="8"/>
  <c r="C7" i="8"/>
  <c r="C4" i="8"/>
  <c r="B5" i="8"/>
  <c r="B6" i="8"/>
  <c r="B4" i="8"/>
  <c r="D29" i="1"/>
  <c r="D36" i="1"/>
  <c r="N36" i="1" s="1"/>
  <c r="D39" i="1"/>
  <c r="N39" i="1" s="1"/>
  <c r="D42" i="1"/>
  <c r="N42" i="1" s="1"/>
  <c r="D45" i="1"/>
  <c r="N45" i="1" s="1"/>
  <c r="L54" i="1"/>
  <c r="Q54" i="1" s="1"/>
  <c r="L55" i="1"/>
  <c r="Q55" i="1" s="1"/>
  <c r="D31" i="1"/>
  <c r="D30" i="1"/>
  <c r="D6" i="7"/>
  <c r="E6" i="7" s="1"/>
  <c r="D15" i="7" s="1"/>
  <c r="D3" i="7"/>
  <c r="E3" i="7" s="1"/>
  <c r="D12" i="7" s="1"/>
  <c r="D2" i="7"/>
  <c r="E2" i="7" s="1"/>
  <c r="D4" i="7"/>
  <c r="E4" i="7" s="1"/>
  <c r="D13" i="7" s="1"/>
  <c r="N60" i="1"/>
  <c r="H58" i="1"/>
  <c r="N59" i="1"/>
  <c r="N69" i="1"/>
  <c r="N68" i="1"/>
  <c r="N63" i="1"/>
  <c r="N64" i="1"/>
  <c r="H66" i="1"/>
  <c r="H67" i="1"/>
  <c r="N84" i="1"/>
  <c r="L26" i="1" l="1"/>
  <c r="F29" i="1" s="1"/>
  <c r="F31" i="1"/>
  <c r="Q31" i="1" s="1"/>
  <c r="F30" i="1"/>
  <c r="Q30" i="1" s="1"/>
  <c r="H6" i="8"/>
  <c r="H4" i="8"/>
  <c r="H5" i="8"/>
  <c r="H7" i="8"/>
  <c r="H63" i="1"/>
  <c r="L63" i="1" s="1"/>
  <c r="P63" i="1" s="1"/>
  <c r="Q63" i="1" s="1"/>
  <c r="H68" i="1"/>
  <c r="L68" i="1" s="1"/>
  <c r="P68" i="1" s="1"/>
  <c r="Q68" i="1" s="1"/>
  <c r="D11" i="7"/>
  <c r="H61" i="1"/>
  <c r="H69" i="1"/>
  <c r="L69" i="1" s="1"/>
  <c r="P69" i="1" s="1"/>
  <c r="Q69" i="1" s="1"/>
  <c r="P42" i="1"/>
  <c r="Q42" i="1" s="1"/>
  <c r="H62" i="1"/>
  <c r="P45" i="1"/>
  <c r="Q45" i="1" s="1"/>
  <c r="P39" i="1"/>
  <c r="Q39" i="1" s="1"/>
  <c r="L36" i="1"/>
  <c r="P36" i="1" s="1"/>
  <c r="Q36" i="1" s="1"/>
  <c r="H60" i="1"/>
  <c r="L60" i="1" s="1"/>
  <c r="P60" i="1" s="1"/>
  <c r="Q60" i="1" s="1"/>
  <c r="H64" i="1"/>
  <c r="L64" i="1" s="1"/>
  <c r="P64" i="1" s="1"/>
  <c r="Q64" i="1" s="1"/>
  <c r="H59" i="1"/>
  <c r="L59" i="1" s="1"/>
  <c r="P59" i="1" s="1"/>
  <c r="Q59" i="1" s="1"/>
  <c r="L30" i="1" l="1"/>
  <c r="H8" i="8"/>
  <c r="D53" i="1" s="1"/>
  <c r="L53" i="1" s="1"/>
  <c r="Q53" i="1" s="1"/>
  <c r="L29" i="1"/>
  <c r="Q29" i="1" s="1"/>
  <c r="L31" i="1"/>
  <c r="L40" i="1"/>
  <c r="P40" i="1" s="1"/>
  <c r="Q40" i="1" s="1"/>
  <c r="P25" i="1"/>
  <c r="Q25" i="1" s="1"/>
  <c r="L46" i="1"/>
  <c r="P46" i="1" s="1"/>
  <c r="Q46" i="1" s="1"/>
  <c r="L37" i="1"/>
  <c r="P37" i="1" s="1"/>
  <c r="Q37" i="1" s="1"/>
  <c r="L44" i="1"/>
  <c r="P44" i="1" s="1"/>
  <c r="Q44" i="1" s="1"/>
  <c r="L41" i="1"/>
  <c r="P41" i="1" s="1"/>
  <c r="Q41" i="1" s="1"/>
  <c r="L43" i="1"/>
  <c r="P43" i="1" s="1"/>
  <c r="Q43" i="1" s="1"/>
  <c r="L38" i="1"/>
  <c r="P38" i="1" s="1"/>
  <c r="Q38" i="1" s="1"/>
  <c r="L47" i="1"/>
  <c r="P47" i="1" s="1"/>
  <c r="Q47" i="1" s="1"/>
  <c r="Q48" i="1" l="1"/>
  <c r="Q56" i="1" s="1"/>
  <c r="P21" i="1"/>
  <c r="Q21" i="1" s="1"/>
  <c r="Q32" i="1" s="1"/>
  <c r="Q71" i="1" l="1"/>
  <c r="Q7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 Jens</author>
    <author>SRoth</author>
    <author>Sroth</author>
  </authors>
  <commentList>
    <comment ref="A6" authorId="0" shapeId="0" xr:uid="{00000000-0006-0000-0000-000001000000}">
      <text>
        <r>
          <rPr>
            <sz val="9"/>
            <color indexed="81"/>
            <rFont val="Arial"/>
            <family val="2"/>
          </rPr>
          <t>Bitte alle grau hinterlegten Felder ausfüllen, soweit diese zutreffend sind. Beachten Sie bitte auch die weiteren Hinweise.</t>
        </r>
      </text>
    </comment>
    <comment ref="E6" authorId="1" shapeId="0" xr:uid="{00000000-0006-0000-0000-000002000000}">
      <text>
        <r>
          <rPr>
            <sz val="9"/>
            <color indexed="81"/>
            <rFont val="Arial"/>
            <family val="2"/>
          </rPr>
          <t>Hier ein X setzen, falls nachfolgend Organisten-dienste anfallen.</t>
        </r>
      </text>
    </comment>
    <comment ref="G6" authorId="1" shapeId="0" xr:uid="{00000000-0006-0000-0000-000003000000}">
      <text>
        <r>
          <rPr>
            <sz val="9"/>
            <color indexed="81"/>
            <rFont val="Arial"/>
            <family val="2"/>
          </rPr>
          <t>Bitte setzen Sie hier das Merkmal A für A-Prüfung oder
gleichwertigem Abschluss, B für B-Prüfung oder gleichwertigem Abschluss, C für C-Prüfung oder gleichwertigem Abschluss oder D für D-Prüfung oder gleichwertigem Abschluss. Bei Organisten ohne Befähigungsnachweis setzen Sie bitte die 0.</t>
        </r>
      </text>
    </comment>
    <comment ref="I6" authorId="1" shapeId="0" xr:uid="{00000000-0006-0000-0000-000004000000}">
      <text>
        <r>
          <rPr>
            <sz val="9"/>
            <color indexed="81"/>
            <rFont val="Arial"/>
            <family val="2"/>
          </rPr>
          <t>Für A-Stelle das Merkmal A, für B-Stelle das Merkmal B und für C-Stelle das Merkmal C einsetzen.</t>
        </r>
      </text>
    </comment>
    <comment ref="E7" authorId="1" shapeId="0" xr:uid="{00000000-0006-0000-0000-000005000000}">
      <text>
        <r>
          <rPr>
            <sz val="9"/>
            <color indexed="81"/>
            <rFont val="Arial"/>
            <family val="2"/>
          </rPr>
          <t>Hier ein X setzen, falls nachfolgend Chorleiter-dienste anfallen.</t>
        </r>
      </text>
    </comment>
    <comment ref="G7" authorId="1" shapeId="0" xr:uid="{00000000-0006-0000-0000-000006000000}">
      <text>
        <r>
          <rPr>
            <sz val="9"/>
            <color indexed="81"/>
            <rFont val="Arial"/>
            <family val="2"/>
          </rPr>
          <t>Bitte setzen Sie hier das Merkmal A für A-Prüfung oder gleichwertigem Abschluss, B für B-Prüfung oder gleichwertigem Abschluss, C für C-Prüfung oder gleichwertigem Abschluss oder D für D-Prüfung oder gleichwertigem Abschluss. Bei Chorleitern ohne Befähigungsnachweis setzen Sie bitte die 0.</t>
        </r>
      </text>
    </comment>
    <comment ref="I7" authorId="1" shapeId="0" xr:uid="{1D0C3E2A-4310-49FA-AFCB-AD7ECBE05AD0}">
      <text>
        <r>
          <rPr>
            <sz val="9"/>
            <color indexed="81"/>
            <rFont val="Arial"/>
            <family val="2"/>
          </rPr>
          <t>Für A-Stelle das Merkmal A, für B-Stelle das Merkmal B und für C-Stelle das Merkmal C einsetzen.</t>
        </r>
      </text>
    </comment>
    <comment ref="G9" authorId="0" shapeId="0" xr:uid="{00000000-0006-0000-0000-000008000000}">
      <text>
        <r>
          <rPr>
            <sz val="9"/>
            <color indexed="81"/>
            <rFont val="Arial"/>
            <family val="2"/>
          </rPr>
          <t>Bei einem GdB von 30 oder 40 erhöht sich der Urlaubsanspruch um 3 Tage und bei einem GdB von 50 und mehr um 5 Tage
bei einer 5-Tage-Woche.</t>
        </r>
      </text>
    </comment>
    <comment ref="F35" authorId="2" shapeId="0" xr:uid="{00000000-0006-0000-0000-000009000000}">
      <text>
        <r>
          <rPr>
            <sz val="9"/>
            <color indexed="81"/>
            <rFont val="Arial"/>
            <family val="2"/>
          </rPr>
          <t xml:space="preserve">Anzahl der Dienste, die im Kalenderjahr tatsächlich wahrgenommen werden </t>
        </r>
        <r>
          <rPr>
            <b/>
            <sz val="9"/>
            <color indexed="81"/>
            <rFont val="Arial"/>
            <family val="2"/>
          </rPr>
          <t>ohne Urlaub.</t>
        </r>
      </text>
    </comment>
    <comment ref="D53" authorId="2" shapeId="0" xr:uid="{00000000-0006-0000-0000-00000A000000}">
      <text>
        <r>
          <rPr>
            <sz val="9"/>
            <color indexed="81"/>
            <rFont val="Arial"/>
            <family val="2"/>
          </rPr>
          <t>Werte in Tabelle Grundvorbereitung Chorleitung erfassen.</t>
        </r>
      </text>
    </comment>
    <comment ref="D59" authorId="1" shapeId="0" xr:uid="{00000000-0006-0000-0000-00000B000000}">
      <text>
        <r>
          <rPr>
            <sz val="9"/>
            <color indexed="81"/>
            <rFont val="Arial"/>
            <family val="2"/>
          </rPr>
          <t>Für die Vorbereitung können bis zu 1 Std. wöchentlich zugrundegelegt werden. Die Angabe hier darf nicht größer als 1 sein.</t>
        </r>
      </text>
    </comment>
    <comment ref="D60" authorId="1" shapeId="0" xr:uid="{00000000-0006-0000-0000-00000C000000}">
      <text>
        <r>
          <rPr>
            <sz val="9"/>
            <color indexed="81"/>
            <rFont val="Arial"/>
            <family val="2"/>
          </rPr>
          <t>Für die Vorbereitung können bis zu 0,25 Std. wöchentlich zugrunde gelegt werden. Die Angabe hier darf nicht größer als 0,25 sein.</t>
        </r>
      </text>
    </comment>
    <comment ref="D63" authorId="1" shapeId="0" xr:uid="{00000000-0006-0000-0000-00000D000000}">
      <text>
        <r>
          <rPr>
            <sz val="9"/>
            <color indexed="81"/>
            <rFont val="Arial"/>
            <family val="2"/>
          </rPr>
          <t>Hier ist der durchschnittliche Einzelzeitaufwand pro Dienstbesprechung einzutragen.</t>
        </r>
      </text>
    </comment>
    <comment ref="D64" authorId="1" shapeId="0" xr:uid="{00000000-0006-0000-0000-00000E000000}">
      <text>
        <r>
          <rPr>
            <sz val="9"/>
            <color indexed="81"/>
            <rFont val="Arial"/>
            <family val="2"/>
          </rPr>
          <t>Hier ist der durchschnittliche Einzelzeitaufwand je Konvent o.ä. einzutragen.</t>
        </r>
      </text>
    </comment>
    <comment ref="D68" authorId="1" shapeId="0" xr:uid="{00000000-0006-0000-0000-00000F000000}">
      <text>
        <r>
          <rPr>
            <sz val="9"/>
            <color indexed="81"/>
            <rFont val="Arial"/>
            <family val="2"/>
          </rPr>
          <t>Hier ist die tatsächliche Unter-richtsdauer einzugeben, in der Regel sind dies 45 Minuten.</t>
        </r>
      </text>
    </comment>
    <comment ref="D69" authorId="1" shapeId="0" xr:uid="{00000000-0006-0000-0000-000010000000}">
      <text>
        <r>
          <rPr>
            <sz val="9"/>
            <color indexed="81"/>
            <rFont val="Arial"/>
            <family val="2"/>
          </rPr>
          <t>Hier ist die tatsächliche Unter-richtsdauer einzugeben, in der Regel sind dies 45 Minuten.</t>
        </r>
      </text>
    </comment>
  </commentList>
</comments>
</file>

<file path=xl/sharedStrings.xml><?xml version="1.0" encoding="utf-8"?>
<sst xmlns="http://schemas.openxmlformats.org/spreadsheetml/2006/main" count="325" uniqueCount="250">
  <si>
    <t>Bezeichnung der von der Kirchenmusikerin/</t>
  </si>
  <si>
    <t>Anzahl der Dienste,</t>
  </si>
  <si>
    <t>Anzahl der fiktiven Dienste</t>
  </si>
  <si>
    <t>Summe Spalte</t>
  </si>
  <si>
    <t>dem Kirchenmusiker wahrzunehmenden Dienste</t>
  </si>
  <si>
    <t>die im Kalenderjahr</t>
  </si>
  <si>
    <t xml:space="preserve">für den </t>
  </si>
  <si>
    <t xml:space="preserve">für die </t>
  </si>
  <si>
    <t>Jahresurlaub</t>
  </si>
  <si>
    <t>dienstfreien</t>
  </si>
  <si>
    <t>ansatz</t>
  </si>
  <si>
    <t>incl. Zusatz-</t>
  </si>
  <si>
    <t>Wochenende</t>
  </si>
  <si>
    <t>je Dienst</t>
  </si>
  <si>
    <t xml:space="preserve">urlaub für </t>
  </si>
  <si>
    <t>den Dienste</t>
  </si>
  <si>
    <t>Schwerbehin.</t>
  </si>
  <si>
    <t>x</t>
  </si>
  <si>
    <t>=</t>
  </si>
  <si>
    <t xml:space="preserve">(Bei B- oder A-Stellen </t>
  </si>
  <si>
    <t>(Berechnung durchgeführt durch</t>
  </si>
  <si>
    <t>Bestätigung des Landeskantors)</t>
  </si>
  <si>
    <t>(Datum/Unterschrift)</t>
  </si>
  <si>
    <t>1. Hauptgottesdienste (mit oder ohne Abendmahl)</t>
  </si>
  <si>
    <t>Jahres-</t>
  </si>
  <si>
    <t>Arbeits-</t>
  </si>
  <si>
    <t>zeit</t>
  </si>
  <si>
    <t>Stunden-</t>
  </si>
  <si>
    <t xml:space="preserve">2. sonstige </t>
  </si>
  <si>
    <t>Wochen-</t>
  </si>
  <si>
    <t>arbeits-</t>
  </si>
  <si>
    <t>bei der Kirchengemeinde/Pfarrgemeinde</t>
  </si>
  <si>
    <t>Summe Organistendienst</t>
  </si>
  <si>
    <t>Zwischensumme Chorleitung</t>
  </si>
  <si>
    <t>1, 2 und 3 =</t>
  </si>
  <si>
    <t>der zu vergüten-</t>
  </si>
  <si>
    <t>Summe Chorleitung</t>
  </si>
  <si>
    <t>1. eigene Veranstaltungen</t>
  </si>
  <si>
    <t>2. Veranst. von "Gästen"</t>
  </si>
  <si>
    <t>Stundenansatz</t>
  </si>
  <si>
    <t>2. Konvente o.ä.</t>
  </si>
  <si>
    <t>Einzelzeitaufwand</t>
  </si>
  <si>
    <r>
      <t xml:space="preserve">3. </t>
    </r>
    <r>
      <rPr>
        <b/>
        <sz val="10"/>
        <rFont val="Arial"/>
        <family val="2"/>
      </rPr>
      <t>Nur bei A- oder B-Stellen</t>
    </r>
    <r>
      <rPr>
        <sz val="10"/>
        <rFont val="Arial"/>
        <family val="2"/>
      </rPr>
      <t>: Wöchentliche Stundenzahl für allgemeine Organisation bis zu 2,5 Stunden wöchentlich</t>
    </r>
  </si>
  <si>
    <t>Verwaltungs-/Serviceamt)</t>
  </si>
  <si>
    <t>F: Summe Buchstabe A, B, C, D und E ergibt die durchschnittliche regelmäßige wöchentliche Arbeitszeit</t>
  </si>
  <si>
    <t>Gesamtzahl</t>
  </si>
  <si>
    <t>Prüfung in</t>
  </si>
  <si>
    <t>Stelle</t>
  </si>
  <si>
    <t>Anmerkungen:</t>
  </si>
  <si>
    <t>1. Dienstbesprechung</t>
  </si>
  <si>
    <t>ohne  Jahresurlaub und</t>
  </si>
  <si>
    <t>dienstfreier Wochenende</t>
  </si>
  <si>
    <t>B: Chorleitung nach § 4 AR-AzKimu</t>
  </si>
  <si>
    <t>C: Kimu Veranstaltungen § 5 AR-AzKimu (nur bei A- und B- Stellen)</t>
  </si>
  <si>
    <t>D: Dienste nach § 6 AR-AzKimu</t>
  </si>
  <si>
    <t>G: Durchschnittliche regelmäßige wöchentliche Arbeitszeit nach Buchstabe F (kaufmännisch gerundet auf 2 Stellen nach dem Komma)</t>
  </si>
  <si>
    <t>(Mitarbeiterin/Mitarbeiter)</t>
  </si>
  <si>
    <t>(Bestätigung der sachlichen Richtigkeit</t>
  </si>
  <si>
    <t xml:space="preserve">durch Kirchengemeinderat/Pfarrerin/Pfarrer) </t>
  </si>
  <si>
    <t>zur Ermittlung der durchschnittlichen regelmäßigen Wochenarbeitszeit ab</t>
  </si>
  <si>
    <t>oder der Pfarrerin bzw. dem Pfarrer dem Verwaltungs- oder Serviceamt zum Zwecke der Änderung</t>
  </si>
  <si>
    <t xml:space="preserve">(Eintretende Änderungen in der dauernden Aufgabenübertragung sind vom Kirchengemeinderat </t>
  </si>
  <si>
    <t>1. Erteilung von  Einzelunterricht</t>
  </si>
  <si>
    <t xml:space="preserve">E: Unterricht und Seminare § 7 </t>
  </si>
  <si>
    <t>Dauer in Minuten</t>
  </si>
  <si>
    <t>Anzahl der Unterr.einheiten</t>
  </si>
  <si>
    <t>A</t>
  </si>
  <si>
    <t>B</t>
  </si>
  <si>
    <t>C</t>
  </si>
  <si>
    <t>2. Ert. von  Gruppenunterr. oder Seminare</t>
  </si>
  <si>
    <t>Faktor</t>
  </si>
  <si>
    <t xml:space="preserve">K-Wochen </t>
  </si>
  <si>
    <t>Arbeitswochen</t>
  </si>
  <si>
    <t>Anzusetzen</t>
  </si>
  <si>
    <t>Std./Durchschnitt</t>
  </si>
  <si>
    <t>1/2 Urlaub bzw. 1/2 dienstfreie Wochenende</t>
  </si>
  <si>
    <t>bei der Berechnung der Grundübzeit berücksichtigt.</t>
  </si>
  <si>
    <t>Anzahl tatsächl. Dienste</t>
  </si>
  <si>
    <t xml:space="preserve">A: Organistendienste nach § 3 AR-AzKimu </t>
  </si>
  <si>
    <t>Chorleiterdienste, bei denen 6 Wochen Urlaub zusteht:</t>
  </si>
  <si>
    <t>Chorleiterdienste, bei denen 7 Wochen Urlaub zusteht: (Schw.b.)</t>
  </si>
  <si>
    <t>Organistendienst Urlaub mit zusätzlich 6 dienstfreien Wochenenden:</t>
  </si>
  <si>
    <t>Organistendienst Urlaub Schwerbeh. mit 6 dienstfr. Wochenende</t>
  </si>
  <si>
    <t>Da ein Organist im Jahr ohne Urlaub und dienstfreier Wochenende i. d. R.  64 Organistendienste an Sonn- und Feiertagen</t>
  </si>
  <si>
    <t>wahrzunehmen hat, verbleiben nach Abzug von Urlaub und dienstfreier Wochenenden 52 Dienste.</t>
  </si>
  <si>
    <t>insgesamt</t>
  </si>
  <si>
    <t>Grundübzeiten</t>
  </si>
  <si>
    <t>anteilige</t>
  </si>
  <si>
    <t>Grundübzeit</t>
  </si>
  <si>
    <t>Anteil nach Diensten</t>
  </si>
  <si>
    <t>auf C-Stelle</t>
  </si>
  <si>
    <t>auf B-Stelle</t>
  </si>
  <si>
    <t>als</t>
  </si>
  <si>
    <t>Weitere Beschäftigung bei der Kirchengemeinde</t>
  </si>
  <si>
    <t>auf</t>
  </si>
  <si>
    <t>auf A-Stelle</t>
  </si>
  <si>
    <t>Std. wöchtl.</t>
  </si>
  <si>
    <t>wöchtl.</t>
  </si>
  <si>
    <t>in Minuten</t>
  </si>
  <si>
    <t xml:space="preserve">1. tatsächliche Probezeit je Probe </t>
  </si>
  <si>
    <t>B: Zu Chorleitung nach § 4 AR-AzKimu</t>
  </si>
  <si>
    <t>Aufschlag für Vorbereit.</t>
  </si>
  <si>
    <t>Proben 25 v.H. in Min</t>
  </si>
  <si>
    <t>Weitere Ansprüche auf Grundvor-</t>
  </si>
  <si>
    <t>Std. wöchentlich</t>
  </si>
  <si>
    <t>3. Grundübzeit dieser C-Stelle</t>
  </si>
  <si>
    <t xml:space="preserve">3. Grundübzeit dieser B-Stelle </t>
  </si>
  <si>
    <t xml:space="preserve">3. Grundübzeit dieser A-Stelle </t>
  </si>
  <si>
    <t>4. Grundvorbereitungszeit dieser C-Stelle</t>
  </si>
  <si>
    <t>4. Grundvorbereitungszeit dieser B-Stelle</t>
  </si>
  <si>
    <t>4. Grundvorbereitungszeit dieser A-Stelle</t>
  </si>
  <si>
    <t>Grundvorbereitungs-</t>
  </si>
  <si>
    <t>zeiten insgesamt</t>
  </si>
  <si>
    <t>Grundvorbereitungszeit</t>
  </si>
  <si>
    <t>bereitungszeiten anderer Kgem.</t>
  </si>
  <si>
    <t>Tatsächliche Probezeit in Minuten ohne die Zeit der Vor- und Nachbereitung der Chorprobe</t>
  </si>
  <si>
    <t>Anzahl der tatsächlichen Proben im Kalenderjahr</t>
  </si>
  <si>
    <t>Die Chorleitung ist dann regelmäßig, wenn im Kalenderjahr mindestens 46 Dienste ohne Urlaub erbracht werden.</t>
  </si>
  <si>
    <t xml:space="preserve">wird Folgendes zugrunde gelegt: </t>
  </si>
  <si>
    <t>Weitere Ansprüche auf Grundübzeiten</t>
  </si>
  <si>
    <t>bei anderer Kgem. nach Diensten</t>
  </si>
  <si>
    <t>für das Ensemble</t>
  </si>
  <si>
    <t>Gesamt</t>
  </si>
  <si>
    <t>3. Leit. im Gottesd. im Anschl. an Probe, kein Organist.dienst</t>
  </si>
  <si>
    <t>2. Leit. im Gottesd. im Anschl. an Probe, zugl. Organist.dienst</t>
  </si>
  <si>
    <t>Leitung des Ensembles im Gottesdienst jährlich*)</t>
  </si>
  <si>
    <t>Ensemble</t>
  </si>
  <si>
    <r>
      <t>Berechnung Grundvorbereitungszeit auf</t>
    </r>
    <r>
      <rPr>
        <b/>
        <sz val="10"/>
        <color indexed="10"/>
        <rFont val="Arial"/>
        <family val="2"/>
      </rPr>
      <t xml:space="preserve"> C-Stellen</t>
    </r>
    <r>
      <rPr>
        <b/>
        <sz val="10"/>
        <rFont val="Arial"/>
        <family val="2"/>
      </rPr>
      <t xml:space="preserve"> bei mehreren Chören </t>
    </r>
    <r>
      <rPr>
        <b/>
        <sz val="10"/>
        <color indexed="10"/>
        <rFont val="Arial"/>
        <family val="2"/>
      </rPr>
      <t xml:space="preserve">in einer </t>
    </r>
    <r>
      <rPr>
        <b/>
        <sz val="10"/>
        <rFont val="Arial"/>
        <family val="2"/>
      </rPr>
      <t xml:space="preserve">Kirchengemeinde </t>
    </r>
  </si>
  <si>
    <t>Spalte I des Beschäftigungsnachweises zu erfassen.</t>
  </si>
  <si>
    <t>(in Urlaub und dienstfreie WoE sollen keine Feiertage fallen, deshalb Abzug von nur 12 Diensten)</t>
  </si>
  <si>
    <t>z.B. aa) i.V.m. c)</t>
  </si>
  <si>
    <t>KiMuPrüfung</t>
  </si>
  <si>
    <t>(Name, Vorname der Kirchenmusikerin/des Kichenmusikers)</t>
  </si>
  <si>
    <t>Organist/in mit</t>
  </si>
  <si>
    <t>Chorleiter/in mit</t>
  </si>
  <si>
    <t>nehmen sind</t>
  </si>
  <si>
    <r>
      <t>tatsächlich</t>
    </r>
    <r>
      <rPr>
        <b/>
        <sz val="10"/>
        <rFont val="Arial"/>
        <family val="2"/>
      </rPr>
      <t xml:space="preserve"> wahrzu-</t>
    </r>
  </si>
  <si>
    <t xml:space="preserve">Arbeitswochen </t>
  </si>
  <si>
    <t>dienstfreie Wochen</t>
  </si>
  <si>
    <t>Vergleichsberechnung</t>
  </si>
  <si>
    <t>Urlaubswochen</t>
  </si>
  <si>
    <t>Arbeitszeitberechnung (spezielle Dienstanweisung) für Kirchenmusikerinnen und Kirchenmusiker auf Kirchenmusikstellen (bisher C-Stellen)</t>
  </si>
  <si>
    <t>Die Arbeitszeitberechnung ist zugleich die Aufzeichnung der Arbeitszeit nach dem Mindestlohngesetz, die für geringfügig Beschäftigte nach § 8 Abs. 1 SGB IV verpflichtend ist.</t>
  </si>
  <si>
    <r>
      <rPr>
        <b/>
        <sz val="10"/>
        <rFont val="Arial"/>
        <family val="2"/>
      </rPr>
      <t>Die Arbeitszeitberechnung ist mindesten 2 Jahre nach Ende des Arbeistverhältnisses aufzubewahren.</t>
    </r>
    <r>
      <rPr>
        <sz val="10"/>
        <rFont val="Arial"/>
        <family val="2"/>
      </rPr>
      <t xml:space="preserve"> Verteiler: </t>
    </r>
    <r>
      <rPr>
        <sz val="22"/>
        <rFont val="Trebuchet MS"/>
        <family val="2"/>
      </rPr>
      <t xml:space="preserve">□ </t>
    </r>
    <r>
      <rPr>
        <sz val="10"/>
        <rFont val="Arial"/>
        <family val="2"/>
      </rPr>
      <t xml:space="preserve">Mitarbeiter/in </t>
    </r>
    <r>
      <rPr>
        <sz val="22"/>
        <rFont val="Arial"/>
        <family val="2"/>
      </rPr>
      <t>□</t>
    </r>
    <r>
      <rPr>
        <sz val="10"/>
        <rFont val="Arial"/>
        <family val="2"/>
      </rPr>
      <t xml:space="preserve"> Anstellungsträger </t>
    </r>
    <r>
      <rPr>
        <sz val="22"/>
        <rFont val="Arial"/>
        <family val="2"/>
      </rPr>
      <t xml:space="preserve">□ </t>
    </r>
    <r>
      <rPr>
        <sz val="10"/>
        <rFont val="Arial"/>
        <family val="2"/>
      </rPr>
      <t>Service-/Verwaltungsamt</t>
    </r>
  </si>
  <si>
    <t>der Arbeitszeitberechnung und ggf. für den Abschluss eines Änderungsarbeitsvertrages mitzuteilen.)</t>
  </si>
  <si>
    <t>§ 4 Nr. 27 AR-M (zu § 27 TVöD - Zusatzurlaub)</t>
  </si>
  <si>
    <t>Ergänzend zu § 125 SGB IX (jetzt § 208 Abs. 1 SGB IX) erhalten Menschen mit Behinderung mit einem Grad der Behinderung von mindestens 30 v.H. bis unter 50 v.H., welche in einem Arbeitsverhältnis stehen zur Evangelischen Landeskirche in Baden, ihrer Kirchenbezirke, Kirchengemeinden, kirchlichen Verbände, Anstalten und Stiftungen, sowie der sonstigen rechtlich selbstständigen Anstellungsträger, die der Aufsicht der Evangelischen Landeskirche in Baden unterliegen, einen Zusatzurlaub entsprechend der für Beamte der Evangelischen Landeskirche in Baden geltenden Bestimmungen.</t>
  </si>
  <si>
    <t>§ 208 Abs. 1 SGB IX</t>
  </si>
  <si>
    <t>§ 23 Abs. 1 Arbeitszeit- und Urlaubsverordnung des Landes Baden-Württemberg (AzUVO)</t>
  </si>
  <si>
    <t xml:space="preserve">Bei Schwerbehinderung GdB 30/40 die Zahl 1 und ab GdB 50 die Zahl 2 einsetzen   </t>
  </si>
  <si>
    <t xml:space="preserve">          nach der Arbeitsrechtsregelung z. Ermittlung d. durchschn. regelm. Wochenarbeitszeit von Kirchenmusikerinnen und Kirchenmusikern (AR-AzKimu)</t>
  </si>
  <si>
    <t>Nachfolgend: C-Stelle = Kirchenmusikstelle; B-Stelle = Kantoratsstelle mit lokaler und regionaler Bedeutung; A-Stelle = höherwertige Kantoratsstelle.</t>
  </si>
  <si>
    <r>
      <t xml:space="preserve">*) Bei </t>
    </r>
    <r>
      <rPr>
        <b/>
        <sz val="12"/>
        <rFont val="Arial"/>
        <family val="2"/>
      </rPr>
      <t>Chorleitern</t>
    </r>
    <r>
      <rPr>
        <sz val="12"/>
        <rFont val="Arial"/>
        <family val="2"/>
      </rPr>
      <t xml:space="preserve"> wird neben den Proben auch das Leiten eines Ensembles im Gottesdienst als regelmäßiger Dienst mitgerechnet.</t>
    </r>
  </si>
  <si>
    <r>
      <t xml:space="preserve">Weitere Ansprüche auf wöchentliche Grundvorbereitungszeiten bei </t>
    </r>
    <r>
      <rPr>
        <b/>
        <sz val="12"/>
        <color indexed="10"/>
        <rFont val="Arial"/>
        <family val="2"/>
      </rPr>
      <t>anderen</t>
    </r>
    <r>
      <rPr>
        <sz val="12"/>
        <rFont val="Arial"/>
        <family val="2"/>
      </rPr>
      <t xml:space="preserve"> Kirchengemeinden sind in den Zeilen 53-55 </t>
    </r>
  </si>
  <si>
    <t xml:space="preserve">jährlich 46 Diensten in Spalte 7 vermindert.  </t>
  </si>
  <si>
    <t>Ansonsten wird die Grundvorbereitungszeit entsprechend dem Verhältnis der Summe der Dienste nach Spalte 3 und 4 zu den</t>
  </si>
  <si>
    <r>
      <t xml:space="preserve">Für </t>
    </r>
    <r>
      <rPr>
        <b/>
        <sz val="12"/>
        <rFont val="Arial"/>
        <family val="2"/>
      </rPr>
      <t>Organisten</t>
    </r>
    <r>
      <rPr>
        <sz val="12"/>
        <rFont val="Arial"/>
        <family val="2"/>
      </rPr>
      <t xml:space="preserve"> werden sowohl die Hauptgottesdienste als auch sonstige Gottesdienste, Andachten und Kasualien</t>
    </r>
  </si>
  <si>
    <r>
      <t xml:space="preserve">Weitere Ansprüche auf Grundübzeiten bei </t>
    </r>
    <r>
      <rPr>
        <b/>
        <sz val="12"/>
        <color indexed="10"/>
        <rFont val="Arial"/>
        <family val="2"/>
      </rPr>
      <t>anderen</t>
    </r>
    <r>
      <rPr>
        <sz val="12"/>
        <rFont val="Arial"/>
        <family val="2"/>
      </rPr>
      <t xml:space="preserve"> Kirchengemeinden sind mit den jeweiligen Anteilen nach Diensten</t>
    </r>
  </si>
  <si>
    <t>(Spalte F der Zeilen 29-31 der dortigen Berechnungsvordrucke) in Spalte I der Zeilen 29-31 zu erfassen.</t>
  </si>
  <si>
    <t>Die Angaben zu Spalten 1 bis 4 sind in der Tabelle Beschäftigungsnachweis zu erfassen und werden hier automatisch übernommen.</t>
  </si>
  <si>
    <r>
      <t xml:space="preserve">Die Angaben in den Spalten 5 und 6 sind in dieser Tabelle manuell zu erfassen. Bitte Angaben vor Erfassung </t>
    </r>
    <r>
      <rPr>
        <b/>
        <sz val="12"/>
        <rFont val="Arial"/>
        <family val="2"/>
      </rPr>
      <t>genau</t>
    </r>
    <r>
      <rPr>
        <sz val="12"/>
        <rFont val="Arial"/>
        <family val="2"/>
      </rPr>
      <t xml:space="preserve"> prüfen.</t>
    </r>
  </si>
  <si>
    <t>Die Summe der wöchentlichen Grundvorbereitungszeit nach Spalte 7 wird nach Buchstabe B Ziffer 4 der Tabelle Beschäftigungs-</t>
  </si>
  <si>
    <t>nachweis automatisch übernommen. Eine Kürzung auf maximal 4,5 Stunden wird im Beschäftigungsnachweis berechnet.</t>
  </si>
  <si>
    <t>Grundvorbe-reitungszeit nach § 4 Ziffer 4 AR-AzKimu wöchentlich  in Stunden</t>
  </si>
  <si>
    <t>Angabe der Grundlage aus
§ 4 AR-AzKimu</t>
  </si>
  <si>
    <t xml:space="preserve">Grundvorberei-tungszeit nach Anzahl der Dienste in Spalte 2 und 3 </t>
  </si>
  <si>
    <t xml:space="preserve">Einen Zusatzurlaub von drei Arbeitstagen erhalten Beamtinnen und Beamte,
1. deren Grad der Behinderung weniger als 50, aber mindestens 30 ... beträgt. </t>
  </si>
  <si>
    <r>
      <rPr>
        <b/>
        <sz val="10"/>
        <rFont val="Arial"/>
        <family val="2"/>
      </rPr>
      <t>Arbeitszeit bei Vollbeschäftigung:</t>
    </r>
    <r>
      <rPr>
        <sz val="10"/>
        <rFont val="Arial"/>
        <family val="2"/>
      </rPr>
      <t xml:space="preserve"> Vorbemerkung AR-AzKimu i. V. m. § 6 TVöD = </t>
    </r>
    <r>
      <rPr>
        <u/>
        <sz val="10"/>
        <rFont val="Arial"/>
        <family val="2"/>
      </rPr>
      <t>39 WoStunden.</t>
    </r>
  </si>
  <si>
    <r>
      <rPr>
        <b/>
        <sz val="10"/>
        <rFont val="Arial"/>
        <family val="2"/>
      </rPr>
      <t>Grundlage Berechnung der durchschnittlichen wöchentlichen Arbeitszeit:</t>
    </r>
    <r>
      <rPr>
        <sz val="10"/>
        <rFont val="Arial"/>
        <family val="2"/>
      </rPr>
      <t xml:space="preserve"> § 1 AR-AzKimu i. V. m. § 6 Abs. 2 S. 1 TVöD: </t>
    </r>
    <r>
      <rPr>
        <u/>
        <sz val="10"/>
        <rFont val="Arial"/>
        <family val="2"/>
      </rPr>
      <t>1 Jahr.</t>
    </r>
  </si>
  <si>
    <t>Wochen</t>
  </si>
  <si>
    <t>Vollzeit</t>
  </si>
  <si>
    <t>Rechtsgrundlagen Urlaub und Arbeitszeit</t>
  </si>
  <si>
    <t>Urlaub in Wochen</t>
  </si>
  <si>
    <t>tatsächliche Dienste in Wochen</t>
  </si>
  <si>
    <t>52 Wochen = Berechnungsgrundlage (§ 1 Abs. 1 Satz 1 AR-AzKimu):</t>
  </si>
  <si>
    <r>
      <t>Schwerbehinderte Menschen (GdB = 50 oder mehr) haben Anspruch auf einen bezahlten zusätzlichen Urlaub von</t>
    </r>
    <r>
      <rPr>
        <u/>
        <sz val="10"/>
        <rFont val="Arial"/>
        <family val="2"/>
      </rPr>
      <t xml:space="preserve"> fünf Arbeitstagen</t>
    </r>
    <r>
      <rPr>
        <sz val="10"/>
        <rFont val="Arial"/>
        <family val="2"/>
      </rPr>
      <t xml:space="preserve"> im Urlaubsjahr; verteilt sich die regelmäßige Arbeitszeit des schwerbehinderten Menschen auf mehr oder weniger als fünf Arbeitstage in der Kalenderwoche, erhöht oder vermindert sich der Zusatzurlaub entsprechend. Soweit tarifliche, betriebliche oder sonstige Urlaubsregelungen für schwerbehinderte Menschen einen längeren Zusatzurlaub vorsehen, bleiben sie unberührt.</t>
    </r>
  </si>
  <si>
    <t>Urlaubs-faktor normal</t>
  </si>
  <si>
    <t>dienstfreie Wochen-enden</t>
  </si>
  <si>
    <t>Faktor dienst-freie Wochen-enden</t>
  </si>
  <si>
    <t>Bei einem GdB von 50 und mehr = 1 Woche mehr Urlaub</t>
  </si>
  <si>
    <t>Bei einem GdB von 30 oder 40 = 3 Tage mehr Urlaub</t>
  </si>
  <si>
    <t>Maximal tatsächliche Dienste in Wochen bei keinem GdB =</t>
  </si>
  <si>
    <t>Maximal tatsächliche Dienste in Wochen bei GdB 30 / 40=</t>
  </si>
  <si>
    <t>Maximal tatsächliche Dienste in Wochen bei GdB 50 - 100 =</t>
  </si>
  <si>
    <t>Montag-Freitag</t>
  </si>
  <si>
    <t xml:space="preserve">   Gottesdienste, jährlich</t>
  </si>
  <si>
    <t xml:space="preserve">   Andachten, jährlich</t>
  </si>
  <si>
    <t xml:space="preserve">   Kasualien, jährlich</t>
  </si>
  <si>
    <t>Musterchor</t>
  </si>
  <si>
    <t>Für die Berechnung anteiliger Grundübzeit  bei nicht wöchentlichem Organistendienst wird</t>
  </si>
  <si>
    <t>(1) Für den Organistendienst werden zugrunde gelegt:</t>
  </si>
  <si>
    <t>1. für den Hauptgottesdienst (mit oder ohne Abendmahl)</t>
  </si>
  <si>
    <t>1,5 Stunden</t>
  </si>
  <si>
    <t>2. für je sonstige Gottesdienste, Andachten und Kasualien</t>
  </si>
  <si>
    <t>1,0 Stunden</t>
  </si>
  <si>
    <t>3. als wöchentliche instrumentale Grundübzeit</t>
  </si>
  <si>
    <t xml:space="preserve">     a) auf einer Kirchenmusikerstelle (§ 5a Kirchenmusikgesetz), ohne Befähigungsnachweis</t>
  </si>
  <si>
    <t xml:space="preserve">     b) auf einer Kirchenmusikerstelle (§ 5a Kirchenmusikergesetz), mit D-Prüfung oder gleichwertigem Abschluss</t>
  </si>
  <si>
    <t>1,25 Stunden</t>
  </si>
  <si>
    <t>§ 3 AR-AzKimu "Organistendienst" (Stand: 06.10.2016)</t>
  </si>
  <si>
    <t xml:space="preserve">         wertigem Abschluss</t>
  </si>
  <si>
    <t xml:space="preserve">     c) auf einer Kirchenmusikerstelle (§ 5a Kirchenmusikergesetz), mit C-, B- oder A-Prüfung oder jeweils gleich-</t>
  </si>
  <si>
    <t xml:space="preserve">     d) auf einer Kantoratsstelle mit lokaler und regionaler Bedeutung, die mit mindestens halbem Beschäftigungs-</t>
  </si>
  <si>
    <t xml:space="preserve">         umfang besetzt ist</t>
  </si>
  <si>
    <t>8,0 Stunden</t>
  </si>
  <si>
    <t xml:space="preserve">     e) auf einer höherwertigen Kantoratsstelle, die mit mindestens halbem Beschäftigungsumfang besetzt ist</t>
  </si>
  <si>
    <t>10,0 Stunden</t>
  </si>
  <si>
    <t>(2) Erfolgt der Organistendienst nicht wöchentlich (z. B. 14-tägig), verringert sich die wöchentliche instrumentale Grundübzeit entsprechend.</t>
  </si>
  <si>
    <t>(3) Ist eine Organistin bzw. ein Organist in mehreren Arbeitsverhältnissen beschäftigt, auf die diese AR Anwendung findet, wird insgesamt</t>
  </si>
  <si>
    <t xml:space="preserve">     nur die höchste wöchentliche instrumentale Grundübzeit nach Absatz 1 Nr. 3 Buchstabe a), b), c), d) oder e) berücksichtigt. Sie wird</t>
  </si>
  <si>
    <t xml:space="preserve">     entsprechend den anteiligen Verhältnissen der Grundübzeiten aus den einzelnen Arbeitsverhältnissen zueinander auf die einzelnen Ar-</t>
  </si>
  <si>
    <t xml:space="preserve">     beitsverhältnisse verteilt.</t>
  </si>
  <si>
    <t>(1) Für die Chorleitung werden zugrunde gelegt:</t>
  </si>
  <si>
    <t>§ 4 AR-AzKiMu "Kantorendienst und Chorleitung" (Stand: 06.10.2016)</t>
  </si>
  <si>
    <t xml:space="preserve">1. für eine Chorprobe die tatsächlich anfallende Probezeit zuzüglich eines Aufschlags von 25% für die Vor- und Nachbereitung </t>
  </si>
  <si>
    <t xml:space="preserve">    der einzelnen Chorprobe</t>
  </si>
  <si>
    <t>2. für jede Leitung eines Ensembles im Gottesdienst mit unmittelbar davor stattfindender Probe, wenn die Leiterin bzw. der Leiter</t>
  </si>
  <si>
    <t xml:space="preserve">    des Ensembles für denGottesdienst auch als Organistin bzw. Organist vergütet wird</t>
  </si>
  <si>
    <t>0,5 Stunden</t>
  </si>
  <si>
    <t>3. für jede Leitung eines Ensembles im Gottesdienst mit unmittelbar davor stattfindender Probe, wenn die Leiterin bzw. der Leiter</t>
  </si>
  <si>
    <t xml:space="preserve">    des Ensembles für den Gottesdienst nicht als Organistin bzw. Organist vergütet wird</t>
  </si>
  <si>
    <t>4. als wöchentliche Grundvorbereitungszeit bei wöchentlichen Chorproben</t>
  </si>
  <si>
    <t xml:space="preserve">    a) auf einer Kirchenmusikstelle (§ 5a Kirchenmusikgesetz), ohne Befähigungsnachweis</t>
  </si>
  <si>
    <t xml:space="preserve">    aa) für den ersten Chor / Ensemble einer Pfarrgemeinde</t>
  </si>
  <si>
    <t xml:space="preserve">    ab) für jeden weiteren Chor / Ensemble dieser Pfarrgemeinde gleicher Gattung nach Anmerkung 2, sofern die</t>
  </si>
  <si>
    <t xml:space="preserve">          Probenzeit mindestens 60 Minuten beträgt</t>
  </si>
  <si>
    <t xml:space="preserve">    ac) für jeden weiteren Chor / Ensemble dieser Pfarrgemeinde anderer Gattung</t>
  </si>
  <si>
    <t xml:space="preserve">    ad) Grundvorbereitungszeit insgesamt wöchentlich zusammen maximal</t>
  </si>
  <si>
    <t>4,5 Stunden</t>
  </si>
  <si>
    <t xml:space="preserve">    b) auf einer Kirchenmusikstelle (§ 5a Kirchenmusikgesetz), mit D-Prüfung oder gleichwertigem Abschluss werden die</t>
  </si>
  <si>
    <t xml:space="preserve">        Stundensätze nach aa) bis ac) des Buchstabens a) jeweils um 0,25 Stunden erhöht. Buchstabe ad) findet Anwendung.</t>
  </si>
  <si>
    <t xml:space="preserve">    c) auf einer Kirchenmusikstelle (§ 5a Kirchenmusikgesetz), mit C-, B- oder A-Prüfung oder jeweils gleichwertigem Abschluss</t>
  </si>
  <si>
    <t xml:space="preserve">        werden die Stundensätze nach aa) bis ac) des Buchstabens a) jeweils um 0,5 Stunden erhöht. Buchstabe ad) findet Anwendung.</t>
  </si>
  <si>
    <t xml:space="preserve">    d) auf einer Kantoratsstelle mit lokaler und regionaler Bedeutung, die mit einer Kirchenmusikerin bzw. einem Kirchenmusiker mit</t>
  </si>
  <si>
    <t xml:space="preserve">        A- oder B-Prüfung und mit mindestens halbem Beschäftigungsumfang besetzt ist</t>
  </si>
  <si>
    <t>5,0 Stunden</t>
  </si>
  <si>
    <t xml:space="preserve">     e) auf einer höherwertigen Kantoratsstelle, die mit einer Kirchenmusikerin bzw. einem Kirchenmusiker mit mindestens halbem</t>
  </si>
  <si>
    <t xml:space="preserve">         Beschäftigungsumfang besetzt ist</t>
  </si>
  <si>
    <t>6,0 Stunden</t>
  </si>
  <si>
    <t>(2) Erfolgt die Chorleitung nicht wöchentlich (z. B. 14-tägig), verringert sich die wöchentliche Grundvorbereitungszeit entsprechend.</t>
  </si>
  <si>
    <t>(3) Ist eine Chorleiterin bzw. ein Chorleiter in mehreren Arbeitsverhältnissen beschäftigt, auf die diese Arbeitsrechtsregelung An-</t>
  </si>
  <si>
    <t xml:space="preserve">      wendung findet, wird insgesamt nur die höchste wöchentliche Grundvorbereitungszeit nach Absatz 2 Buchstaben ad), d) oder</t>
  </si>
  <si>
    <t xml:space="preserve">      e) berücksichtigt. Sie wird entsprechend den anteiligen Verhältnissen der Grundvorbereitungszeiten aus den einzelnen Arbeits-</t>
  </si>
  <si>
    <t xml:space="preserve">      verhältnissen zueinander auf die einzelnen Arbeitsverhältnisse verteilt.</t>
  </si>
  <si>
    <r>
      <t xml:space="preserve">Bei Erreichen von </t>
    </r>
    <r>
      <rPr>
        <b/>
        <sz val="12"/>
        <rFont val="Arial"/>
        <family val="2"/>
      </rPr>
      <t xml:space="preserve">52 </t>
    </r>
    <r>
      <rPr>
        <sz val="12"/>
        <rFont val="Arial"/>
        <family val="2"/>
      </rPr>
      <t xml:space="preserve">Diensten wird </t>
    </r>
    <r>
      <rPr>
        <b/>
        <sz val="12"/>
        <rFont val="Arial"/>
        <family val="2"/>
      </rPr>
      <t>vom regelmäßigen wöchentlichen Organistendienst</t>
    </r>
    <r>
      <rPr>
        <sz val="12"/>
        <rFont val="Arial"/>
        <family val="2"/>
      </rPr>
      <t xml:space="preserve"> ausgegangen.</t>
    </r>
  </si>
  <si>
    <t>D</t>
  </si>
  <si>
    <t>Art. 2 § 8 Abs. 1 Nr. 5 KirchenbeamtenAG (AG KBG.EKD)</t>
  </si>
  <si>
    <t>Soweit das KBG.EKD auf anzuwendendes Bundesrecht verweist und Abweichungen zulässt, kann der Evangelische Oberkirchenrat durch Rechtsverordnung das anzuwendende Recht und Abweichungen hiervon regeln.</t>
  </si>
  <si>
    <t>Davon hat der EOK mit der KBG-RVO von 2019 Gebrauch gemacht. In § 1 Nr. 4 KBG-RVO ist geregelt, dass für Beamte der Landeskirche in Bezug auf den Urlaub die für Beamtinnen und Beamte des Landes Baden-Württemberg jeweils geltenden Bestimmungen entsprechende Anwendung finden.</t>
  </si>
  <si>
    <t>§ 71 Nr. 1 LBG BW legt fest, dass die Landesregierung durch Rechtsverordnung (= AzUVO) Dauer, Erteilung, Widerruf, finanzielle Vergütung und Verfall des Erholungsurlaubs einschließlich etwaigen Zusatzurlaubs regelt.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</si>
</sst>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0"/>
    <numFmt numFmtId="167" formatCode="0.0"/>
  </numFmts>
  <fonts count="26" x14ac:knownFonts="1">
    <font>
      <sz val="10"/>
      <name val="Arial"/>
    </font>
    <font>
      <b/>
      <sz val="10"/>
      <name val="Arial"/>
      <family val="2"/>
    </font>
    <font>
      <sz val="10"/>
      <name val="Arial"/>
      <family val="2"/>
    </font>
    <font>
      <b/>
      <sz val="12"/>
      <name val="Arial"/>
      <family val="2"/>
    </font>
    <font>
      <sz val="8"/>
      <name val="Arial"/>
      <family val="2"/>
    </font>
    <font>
      <sz val="10"/>
      <color indexed="9"/>
      <name val="Arial"/>
      <family val="2"/>
    </font>
    <font>
      <sz val="10"/>
      <name val="Arial"/>
      <family val="2"/>
    </font>
    <font>
      <b/>
      <sz val="10"/>
      <name val="Arial"/>
      <family val="2"/>
    </font>
    <font>
      <u/>
      <sz val="10"/>
      <name val="Arial"/>
      <family val="2"/>
    </font>
    <font>
      <u/>
      <sz val="10"/>
      <name val="Arial"/>
      <family val="2"/>
    </font>
    <font>
      <b/>
      <sz val="10"/>
      <color indexed="9"/>
      <name val="Arial"/>
      <family val="2"/>
    </font>
    <font>
      <sz val="10"/>
      <color indexed="9"/>
      <name val="Arial"/>
      <family val="2"/>
    </font>
    <font>
      <b/>
      <u/>
      <sz val="10"/>
      <name val="Arial"/>
      <family val="2"/>
    </font>
    <font>
      <b/>
      <sz val="10"/>
      <color indexed="10"/>
      <name val="Arial"/>
      <family val="2"/>
    </font>
    <font>
      <sz val="22"/>
      <name val="Trebuchet MS"/>
      <family val="2"/>
    </font>
    <font>
      <sz val="22"/>
      <name val="Arial"/>
      <family val="2"/>
    </font>
    <font>
      <sz val="12"/>
      <name val="Arial"/>
      <family val="2"/>
    </font>
    <font>
      <sz val="9"/>
      <name val="Arial"/>
      <family val="2"/>
    </font>
    <font>
      <sz val="10"/>
      <color rgb="FF262626"/>
      <name val="Arial"/>
      <family val="2"/>
    </font>
    <font>
      <b/>
      <sz val="11"/>
      <name val="Arial"/>
      <family val="2"/>
    </font>
    <font>
      <b/>
      <sz val="12"/>
      <color indexed="10"/>
      <name val="Arial"/>
      <family val="2"/>
    </font>
    <font>
      <b/>
      <u/>
      <sz val="12"/>
      <name val="Arial"/>
      <family val="2"/>
    </font>
    <font>
      <b/>
      <u/>
      <sz val="10"/>
      <color rgb="FF262626"/>
      <name val="Arial"/>
      <family val="2"/>
    </font>
    <font>
      <sz val="10"/>
      <color theme="0"/>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right/>
      <top/>
      <bottom style="thin">
        <color indexed="64"/>
      </bottom>
      <diagonal/>
    </border>
    <border>
      <left style="thin">
        <color indexed="64"/>
      </left>
      <right/>
      <top/>
      <bottom/>
      <diagonal/>
    </border>
    <border>
      <left/>
      <right/>
      <top/>
      <bottom style="double">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7">
    <xf numFmtId="0" fontId="0" fillId="0" borderId="0" xfId="0"/>
    <xf numFmtId="2" fontId="0" fillId="2" borderId="1" xfId="0" applyNumberFormat="1" applyFill="1" applyBorder="1" applyProtection="1">
      <protection locked="0"/>
    </xf>
    <xf numFmtId="2" fontId="0" fillId="0" borderId="1" xfId="0" applyNumberFormat="1" applyBorder="1" applyProtection="1"/>
    <xf numFmtId="0" fontId="0" fillId="0" borderId="0" xfId="0" applyProtection="1"/>
    <xf numFmtId="0" fontId="3" fillId="0" borderId="0" xfId="0" applyFont="1" applyProtection="1"/>
    <xf numFmtId="0" fontId="0" fillId="0" borderId="0" xfId="0" applyAlignment="1" applyProtection="1">
      <alignment horizontal="center"/>
    </xf>
    <xf numFmtId="0" fontId="0" fillId="0" borderId="0" xfId="0" applyAlignment="1" applyProtection="1">
      <alignment horizontal="right"/>
    </xf>
    <xf numFmtId="0" fontId="1" fillId="0" borderId="0" xfId="0" applyFont="1" applyProtection="1"/>
    <xf numFmtId="0" fontId="1" fillId="0" borderId="0" xfId="0" applyFont="1" applyAlignment="1" applyProtection="1">
      <alignment horizontal="right"/>
    </xf>
    <xf numFmtId="0" fontId="0" fillId="0" borderId="1" xfId="0" applyBorder="1" applyProtection="1"/>
    <xf numFmtId="0" fontId="0" fillId="0" borderId="0" xfId="0" applyBorder="1" applyProtection="1"/>
    <xf numFmtId="0" fontId="1" fillId="0" borderId="2" xfId="0" applyFont="1" applyBorder="1" applyProtection="1"/>
    <xf numFmtId="0" fontId="1" fillId="0" borderId="0" xfId="0" applyFont="1" applyBorder="1" applyProtection="1"/>
    <xf numFmtId="0" fontId="2" fillId="0" borderId="2" xfId="0" applyFont="1" applyBorder="1" applyProtection="1"/>
    <xf numFmtId="0" fontId="2" fillId="0" borderId="0" xfId="0" applyFont="1" applyBorder="1" applyProtection="1"/>
    <xf numFmtId="0" fontId="1" fillId="0" borderId="0" xfId="0" applyFont="1" applyAlignment="1" applyProtection="1"/>
    <xf numFmtId="0" fontId="2" fillId="0" borderId="2" xfId="0" applyFont="1" applyBorder="1" applyAlignment="1" applyProtection="1"/>
    <xf numFmtId="0" fontId="2" fillId="0" borderId="0" xfId="0" applyFont="1" applyBorder="1" applyAlignment="1" applyProtection="1"/>
    <xf numFmtId="0" fontId="0" fillId="0" borderId="2" xfId="0" applyBorder="1" applyProtection="1"/>
    <xf numFmtId="49" fontId="0" fillId="0" borderId="0" xfId="0" applyNumberFormat="1" applyBorder="1" applyProtection="1"/>
    <xf numFmtId="2" fontId="0" fillId="0" borderId="0" xfId="0" applyNumberFormat="1" applyBorder="1" applyProtection="1"/>
    <xf numFmtId="2" fontId="0" fillId="0" borderId="1" xfId="0" applyNumberFormat="1" applyBorder="1" applyAlignment="1" applyProtection="1">
      <alignment horizontal="right"/>
    </xf>
    <xf numFmtId="2" fontId="0" fillId="0" borderId="3" xfId="0" applyNumberFormat="1" applyBorder="1" applyProtection="1"/>
    <xf numFmtId="0" fontId="0" fillId="0" borderId="0" xfId="0" applyAlignment="1" applyProtection="1">
      <alignment horizontal="left"/>
    </xf>
    <xf numFmtId="0" fontId="1" fillId="0" borderId="0" xfId="0" applyFont="1" applyAlignment="1" applyProtection="1">
      <alignment horizontal="center"/>
    </xf>
    <xf numFmtId="0" fontId="2" fillId="0" borderId="0" xfId="0" applyFont="1" applyAlignment="1" applyProtection="1">
      <alignment horizontal="right"/>
    </xf>
    <xf numFmtId="0" fontId="1" fillId="0" borderId="0" xfId="0" applyFont="1" applyAlignment="1" applyProtection="1">
      <alignment horizontal="left"/>
    </xf>
    <xf numFmtId="0" fontId="1" fillId="0" borderId="1" xfId="0" applyFont="1" applyBorder="1" applyProtection="1"/>
    <xf numFmtId="2" fontId="5" fillId="0" borderId="2" xfId="0" applyNumberFormat="1" applyFont="1" applyFill="1" applyBorder="1" applyProtection="1"/>
    <xf numFmtId="1" fontId="0" fillId="2" borderId="1" xfId="0" applyNumberFormat="1" applyFill="1" applyBorder="1" applyProtection="1">
      <protection locked="0"/>
    </xf>
    <xf numFmtId="1" fontId="0" fillId="0" borderId="0" xfId="0" applyNumberFormat="1" applyBorder="1" applyProtection="1"/>
    <xf numFmtId="0" fontId="6" fillId="0" borderId="0" xfId="0" applyFont="1" applyBorder="1" applyAlignment="1" applyProtection="1">
      <alignment horizontal="left"/>
    </xf>
    <xf numFmtId="0" fontId="7" fillId="0" borderId="0" xfId="0" applyFont="1" applyBorder="1" applyProtection="1"/>
    <xf numFmtId="0" fontId="7" fillId="0" borderId="0" xfId="0" applyFont="1" applyAlignment="1" applyProtection="1">
      <alignment horizontal="left"/>
    </xf>
    <xf numFmtId="0" fontId="7" fillId="0" borderId="0" xfId="0" applyFont="1" applyAlignment="1" applyProtection="1">
      <alignment horizontal="right"/>
    </xf>
    <xf numFmtId="0" fontId="0" fillId="0" borderId="0" xfId="0" applyBorder="1" applyAlignment="1" applyProtection="1">
      <alignment horizontal="right"/>
    </xf>
    <xf numFmtId="0" fontId="7" fillId="0" borderId="0" xfId="0" applyFont="1" applyBorder="1" applyAlignment="1" applyProtection="1">
      <alignment horizontal="right"/>
    </xf>
    <xf numFmtId="0" fontId="6" fillId="0" borderId="0" xfId="0" applyFont="1" applyProtection="1"/>
    <xf numFmtId="0" fontId="7" fillId="0" borderId="0" xfId="0" applyFont="1" applyProtection="1"/>
    <xf numFmtId="2" fontId="0" fillId="2" borderId="4" xfId="0" applyNumberFormat="1" applyFill="1" applyBorder="1" applyProtection="1">
      <protection locked="0"/>
    </xf>
    <xf numFmtId="1" fontId="0" fillId="2" borderId="4" xfId="0" applyNumberFormat="1" applyFill="1" applyBorder="1" applyProtection="1">
      <protection locked="0"/>
    </xf>
    <xf numFmtId="49" fontId="0" fillId="0" borderId="0" xfId="0" applyNumberFormat="1" applyProtection="1"/>
    <xf numFmtId="164" fontId="0" fillId="0" borderId="1" xfId="0" applyNumberFormat="1" applyBorder="1" applyProtection="1"/>
    <xf numFmtId="0" fontId="0" fillId="0" borderId="5" xfId="0" applyBorder="1" applyProtection="1"/>
    <xf numFmtId="0" fontId="0" fillId="2" borderId="6" xfId="0" applyFill="1" applyBorder="1" applyProtection="1">
      <protection locked="0"/>
    </xf>
    <xf numFmtId="0" fontId="1" fillId="0" borderId="0" xfId="0" applyFont="1" applyFill="1" applyProtection="1"/>
    <xf numFmtId="0" fontId="2" fillId="0" borderId="0" xfId="0" applyFont="1" applyFill="1" applyAlignment="1" applyProtection="1"/>
    <xf numFmtId="1" fontId="0" fillId="0" borderId="1" xfId="0" applyNumberFormat="1" applyFill="1" applyBorder="1" applyProtection="1"/>
    <xf numFmtId="1" fontId="0" fillId="0" borderId="1" xfId="0" applyNumberFormat="1" applyBorder="1" applyProtection="1"/>
    <xf numFmtId="164" fontId="0" fillId="0" borderId="0" xfId="0" applyNumberFormat="1" applyProtection="1"/>
    <xf numFmtId="2" fontId="0" fillId="0" borderId="1" xfId="0" applyNumberFormat="1" applyFill="1" applyBorder="1" applyProtection="1"/>
    <xf numFmtId="0" fontId="0" fillId="2" borderId="6" xfId="0" applyFill="1" applyBorder="1" applyAlignment="1" applyProtection="1">
      <alignment horizontal="center"/>
      <protection locked="0"/>
    </xf>
    <xf numFmtId="0" fontId="0" fillId="2" borderId="1" xfId="0" applyFill="1" applyBorder="1" applyProtection="1">
      <protection locked="0"/>
    </xf>
    <xf numFmtId="0" fontId="3" fillId="0" borderId="0" xfId="0" applyFont="1" applyAlignment="1" applyProtection="1">
      <alignment horizontal="right"/>
    </xf>
    <xf numFmtId="0" fontId="8" fillId="0" borderId="0" xfId="0" applyFont="1" applyProtection="1"/>
    <xf numFmtId="0" fontId="9" fillId="0" borderId="0" xfId="0" applyFont="1" applyProtection="1"/>
    <xf numFmtId="0" fontId="7" fillId="0" borderId="0" xfId="0" applyFont="1" applyAlignment="1" applyProtection="1">
      <alignment horizontal="center"/>
    </xf>
    <xf numFmtId="0" fontId="10" fillId="0" borderId="0" xfId="0" applyFont="1" applyProtection="1"/>
    <xf numFmtId="0" fontId="11" fillId="0" borderId="0" xfId="0" applyFont="1" applyProtection="1"/>
    <xf numFmtId="0" fontId="0" fillId="0" borderId="7" xfId="0" applyBorder="1" applyProtection="1"/>
    <xf numFmtId="164" fontId="0" fillId="0" borderId="0" xfId="0" applyNumberFormat="1" applyBorder="1" applyProtection="1"/>
    <xf numFmtId="164" fontId="0" fillId="0" borderId="8" xfId="0" applyNumberFormat="1" applyBorder="1" applyProtection="1"/>
    <xf numFmtId="164" fontId="0" fillId="0" borderId="2" xfId="0" applyNumberFormat="1" applyBorder="1" applyProtection="1"/>
    <xf numFmtId="164" fontId="0" fillId="0" borderId="5" xfId="0" applyNumberFormat="1" applyBorder="1" applyProtection="1"/>
    <xf numFmtId="0" fontId="6" fillId="0" borderId="0" xfId="0" applyNumberFormat="1" applyFont="1"/>
    <xf numFmtId="0" fontId="0" fillId="0" borderId="8" xfId="0" applyBorder="1" applyProtection="1"/>
    <xf numFmtId="0" fontId="12" fillId="0" borderId="0" xfId="0" applyFont="1" applyFill="1" applyAlignment="1" applyProtection="1"/>
    <xf numFmtId="0" fontId="0" fillId="2" borderId="9" xfId="0" applyNumberFormat="1" applyFill="1" applyBorder="1" applyProtection="1">
      <protection locked="0"/>
    </xf>
    <xf numFmtId="0" fontId="0" fillId="0" borderId="10" xfId="0" applyBorder="1" applyProtection="1"/>
    <xf numFmtId="0" fontId="0" fillId="0" borderId="11" xfId="0" applyBorder="1" applyProtection="1"/>
    <xf numFmtId="2" fontId="7" fillId="2" borderId="1" xfId="0" applyNumberFormat="1" applyFont="1" applyFill="1" applyBorder="1" applyProtection="1">
      <protection locked="0"/>
    </xf>
    <xf numFmtId="164" fontId="0" fillId="0" borderId="13" xfId="0" applyNumberFormat="1" applyBorder="1" applyProtection="1"/>
    <xf numFmtId="164" fontId="0" fillId="0" borderId="7" xfId="0" applyNumberFormat="1" applyBorder="1" applyProtection="1"/>
    <xf numFmtId="0" fontId="0" fillId="0" borderId="1" xfId="0" applyBorder="1" applyAlignment="1" applyProtection="1">
      <alignment horizontal="right"/>
    </xf>
    <xf numFmtId="2" fontId="7" fillId="0" borderId="1" xfId="0" applyNumberFormat="1" applyFont="1" applyBorder="1" applyProtection="1"/>
    <xf numFmtId="0" fontId="0" fillId="0" borderId="11" xfId="0" applyBorder="1" applyAlignment="1" applyProtection="1">
      <alignment horizontal="right"/>
    </xf>
    <xf numFmtId="0" fontId="0" fillId="0" borderId="2" xfId="0" applyBorder="1" applyAlignment="1" applyProtection="1">
      <alignment horizontal="right"/>
    </xf>
    <xf numFmtId="2" fontId="7" fillId="2" borderId="4" xfId="0" applyNumberFormat="1" applyFont="1" applyFill="1" applyBorder="1" applyProtection="1">
      <protection locked="0"/>
    </xf>
    <xf numFmtId="2" fontId="7" fillId="0" borderId="0" xfId="0" applyNumberFormat="1" applyFont="1" applyFill="1" applyBorder="1" applyProtection="1"/>
    <xf numFmtId="1" fontId="11" fillId="0" borderId="0" xfId="0" applyNumberFormat="1" applyFont="1" applyFill="1" applyBorder="1" applyProtection="1"/>
    <xf numFmtId="1" fontId="0" fillId="2" borderId="12" xfId="0" applyNumberFormat="1" applyFill="1" applyBorder="1" applyProtection="1">
      <protection locked="0"/>
    </xf>
    <xf numFmtId="0" fontId="0" fillId="0" borderId="6" xfId="0" applyFill="1" applyBorder="1" applyProtection="1"/>
    <xf numFmtId="1" fontId="0" fillId="0" borderId="6" xfId="0" applyNumberFormat="1" applyFill="1" applyBorder="1" applyProtection="1"/>
    <xf numFmtId="164" fontId="7" fillId="0" borderId="1" xfId="0" applyNumberFormat="1" applyFont="1" applyFill="1" applyBorder="1" applyProtection="1"/>
    <xf numFmtId="49" fontId="0" fillId="2" borderId="6" xfId="0" applyNumberFormat="1" applyFill="1" applyBorder="1" applyProtection="1">
      <protection locked="0"/>
    </xf>
    <xf numFmtId="165" fontId="0" fillId="0" borderId="1" xfId="0" applyNumberFormat="1" applyBorder="1" applyProtection="1"/>
    <xf numFmtId="165" fontId="0" fillId="0" borderId="0" xfId="0" applyNumberFormat="1" applyProtection="1"/>
    <xf numFmtId="165" fontId="0" fillId="0" borderId="0" xfId="0" applyNumberFormat="1" applyBorder="1" applyProtection="1"/>
    <xf numFmtId="165" fontId="0" fillId="0" borderId="13" xfId="0" applyNumberFormat="1" applyBorder="1" applyProtection="1"/>
    <xf numFmtId="165" fontId="0" fillId="0" borderId="7" xfId="0" applyNumberFormat="1" applyBorder="1" applyProtection="1"/>
    <xf numFmtId="165" fontId="0" fillId="0" borderId="10" xfId="0" applyNumberFormat="1" applyBorder="1" applyProtection="1"/>
    <xf numFmtId="165" fontId="0" fillId="0" borderId="3" xfId="0" applyNumberFormat="1" applyBorder="1" applyProtection="1"/>
    <xf numFmtId="165" fontId="0" fillId="0" borderId="14" xfId="0" applyNumberFormat="1" applyBorder="1" applyProtection="1"/>
    <xf numFmtId="165" fontId="0" fillId="0" borderId="4" xfId="0" applyNumberFormat="1" applyBorder="1" applyProtection="1"/>
    <xf numFmtId="165" fontId="0" fillId="2" borderId="1" xfId="0" applyNumberFormat="1" applyFill="1" applyBorder="1" applyProtection="1">
      <protection locked="0"/>
    </xf>
    <xf numFmtId="0" fontId="16" fillId="0" borderId="0" xfId="0" applyFont="1" applyProtection="1"/>
    <xf numFmtId="0" fontId="3" fillId="0" borderId="0" xfId="0" applyFont="1" applyAlignment="1" applyProtection="1">
      <alignment horizontal="center"/>
    </xf>
    <xf numFmtId="0" fontId="7" fillId="0" borderId="0" xfId="0" applyFont="1" applyFill="1" applyAlignment="1" applyProtection="1"/>
    <xf numFmtId="0" fontId="17" fillId="0" borderId="0" xfId="0" applyFont="1" applyProtection="1"/>
    <xf numFmtId="0" fontId="0" fillId="5" borderId="0" xfId="0" applyFill="1" applyProtection="1"/>
    <xf numFmtId="166" fontId="0" fillId="5" borderId="0" xfId="0" applyNumberFormat="1" applyFill="1" applyProtection="1"/>
    <xf numFmtId="0" fontId="6" fillId="5" borderId="0" xfId="0" applyFont="1" applyFill="1" applyProtection="1"/>
    <xf numFmtId="0" fontId="19" fillId="0" borderId="0" xfId="0" applyFont="1" applyAlignment="1" applyProtection="1">
      <alignment horizontal="left"/>
    </xf>
    <xf numFmtId="0" fontId="16" fillId="0" borderId="0" xfId="0" applyNumberFormat="1" applyFont="1" applyProtection="1"/>
    <xf numFmtId="0" fontId="3" fillId="0" borderId="0" xfId="0" applyFont="1"/>
    <xf numFmtId="0" fontId="16" fillId="0" borderId="0" xfId="0" applyFont="1"/>
    <xf numFmtId="0" fontId="7" fillId="3" borderId="12" xfId="0" applyFont="1" applyFill="1" applyBorder="1" applyProtection="1"/>
    <xf numFmtId="0" fontId="0" fillId="3" borderId="4" xfId="0" applyFill="1" applyBorder="1" applyProtection="1"/>
    <xf numFmtId="0" fontId="7" fillId="3" borderId="15" xfId="0" applyFont="1" applyFill="1" applyBorder="1" applyAlignment="1" applyProtection="1">
      <alignment horizontal="center"/>
    </xf>
    <xf numFmtId="0" fontId="0" fillId="0" borderId="9" xfId="0" applyFill="1" applyBorder="1" applyProtection="1"/>
    <xf numFmtId="1" fontId="0" fillId="0" borderId="9" xfId="0" applyNumberFormat="1" applyFill="1" applyBorder="1" applyProtection="1"/>
    <xf numFmtId="0" fontId="0" fillId="2" borderId="9" xfId="0" applyFill="1" applyBorder="1" applyProtection="1">
      <protection locked="0"/>
    </xf>
    <xf numFmtId="0" fontId="0" fillId="0" borderId="6" xfId="0" applyBorder="1" applyProtection="1"/>
    <xf numFmtId="0" fontId="7" fillId="0" borderId="6" xfId="0" applyFont="1" applyBorder="1" applyAlignment="1" applyProtection="1">
      <alignment horizontal="center"/>
    </xf>
    <xf numFmtId="0" fontId="0" fillId="0" borderId="6" xfId="0" applyBorder="1" applyAlignment="1" applyProtection="1">
      <alignment horizontal="center" vertical="center" wrapText="1"/>
    </xf>
    <xf numFmtId="0" fontId="6" fillId="0" borderId="6" xfId="0" applyFont="1" applyBorder="1" applyAlignment="1" applyProtection="1">
      <alignment horizontal="center" wrapText="1"/>
    </xf>
    <xf numFmtId="0" fontId="6" fillId="0" borderId="6" xfId="0" applyFont="1" applyBorder="1" applyAlignment="1" applyProtection="1">
      <alignment horizontal="center" vertical="center" wrapText="1"/>
    </xf>
    <xf numFmtId="49" fontId="0" fillId="2" borderId="9" xfId="0" applyNumberFormat="1" applyFill="1" applyBorder="1" applyAlignment="1" applyProtection="1">
      <alignment horizontal="center"/>
      <protection locked="0"/>
    </xf>
    <xf numFmtId="164" fontId="0" fillId="0" borderId="6" xfId="0" applyNumberFormat="1" applyBorder="1" applyProtection="1"/>
    <xf numFmtId="0" fontId="0" fillId="0" borderId="6" xfId="0" applyBorder="1" applyAlignment="1" applyProtection="1">
      <alignment horizontal="right"/>
    </xf>
    <xf numFmtId="164" fontId="7" fillId="0" borderId="6" xfId="0" applyNumberFormat="1" applyFont="1" applyFill="1" applyBorder="1" applyProtection="1"/>
    <xf numFmtId="14" fontId="0" fillId="2" borderId="1" xfId="0" applyNumberFormat="1" applyFill="1" applyBorder="1" applyProtection="1">
      <protection locked="0"/>
    </xf>
    <xf numFmtId="0" fontId="1" fillId="0" borderId="16" xfId="0" applyFont="1" applyBorder="1" applyProtection="1"/>
    <xf numFmtId="0" fontId="0" fillId="0" borderId="6" xfId="0" applyBorder="1" applyAlignment="1" applyProtection="1">
      <alignment horizontal="center"/>
    </xf>
    <xf numFmtId="0" fontId="2" fillId="0" borderId="6" xfId="0" applyFont="1" applyBorder="1" applyAlignment="1" applyProtection="1">
      <alignment horizontal="center"/>
    </xf>
    <xf numFmtId="0" fontId="2" fillId="0" borderId="6" xfId="0" applyFont="1" applyBorder="1" applyProtection="1"/>
    <xf numFmtId="0" fontId="1" fillId="0" borderId="0" xfId="0" applyFont="1" applyFill="1" applyBorder="1" applyProtection="1"/>
    <xf numFmtId="0" fontId="1" fillId="4" borderId="6" xfId="0" applyFont="1" applyFill="1" applyBorder="1" applyAlignment="1" applyProtection="1">
      <alignment horizontal="center"/>
    </xf>
    <xf numFmtId="0" fontId="1" fillId="6" borderId="6" xfId="0" applyFont="1" applyFill="1" applyBorder="1" applyAlignment="1" applyProtection="1">
      <alignment horizontal="center"/>
    </xf>
    <xf numFmtId="0" fontId="2" fillId="2" borderId="6" xfId="0" applyFont="1" applyFill="1" applyBorder="1" applyProtection="1">
      <protection locked="0"/>
    </xf>
    <xf numFmtId="0" fontId="2" fillId="2" borderId="1" xfId="0" applyFont="1" applyFill="1" applyBorder="1" applyProtection="1">
      <protection locked="0"/>
    </xf>
    <xf numFmtId="0" fontId="0" fillId="8" borderId="0" xfId="0" applyFill="1" applyProtection="1"/>
    <xf numFmtId="0" fontId="21" fillId="8" borderId="0" xfId="0" applyFont="1" applyFill="1" applyBorder="1" applyProtection="1"/>
    <xf numFmtId="0" fontId="0" fillId="8" borderId="0" xfId="0" applyFill="1" applyBorder="1" applyProtection="1"/>
    <xf numFmtId="0" fontId="7" fillId="8" borderId="0" xfId="0" applyFont="1" applyFill="1" applyBorder="1" applyProtection="1"/>
    <xf numFmtId="0" fontId="12" fillId="8" borderId="0" xfId="0" applyFont="1" applyFill="1" applyProtection="1"/>
    <xf numFmtId="0" fontId="22" fillId="8" borderId="0" xfId="0" applyFont="1" applyFill="1" applyAlignment="1">
      <alignment vertical="center" wrapText="1"/>
    </xf>
    <xf numFmtId="0" fontId="7" fillId="8" borderId="0" xfId="0" applyFont="1" applyFill="1" applyProtection="1"/>
    <xf numFmtId="0" fontId="6" fillId="8" borderId="0" xfId="0" applyFont="1" applyFill="1" applyProtection="1"/>
    <xf numFmtId="0" fontId="2" fillId="0" borderId="6" xfId="0" applyFont="1" applyBorder="1" applyAlignment="1" applyProtection="1">
      <alignment horizontal="center" wrapText="1"/>
    </xf>
    <xf numFmtId="165" fontId="0" fillId="0" borderId="6" xfId="0" applyNumberFormat="1" applyBorder="1" applyAlignment="1" applyProtection="1">
      <alignment horizontal="center"/>
    </xf>
    <xf numFmtId="0" fontId="0" fillId="0" borderId="0" xfId="0" applyFill="1" applyBorder="1" applyProtection="1"/>
    <xf numFmtId="1" fontId="2" fillId="0" borderId="0" xfId="0" applyNumberFormat="1" applyFont="1" applyFill="1" applyBorder="1" applyAlignment="1" applyProtection="1">
      <alignment horizontal="center"/>
    </xf>
    <xf numFmtId="0" fontId="2" fillId="0" borderId="0" xfId="0" applyFont="1" applyFill="1" applyBorder="1" applyProtection="1"/>
    <xf numFmtId="0" fontId="0" fillId="0" borderId="0" xfId="0" applyFont="1" applyFill="1" applyBorder="1" applyProtection="1"/>
    <xf numFmtId="0" fontId="0" fillId="0" borderId="0" xfId="0" applyFill="1" applyBorder="1" applyAlignment="1" applyProtection="1">
      <alignment horizontal="center"/>
    </xf>
    <xf numFmtId="167" fontId="0" fillId="2" borderId="1" xfId="0" applyNumberFormat="1" applyFill="1" applyBorder="1" applyProtection="1">
      <protection locked="0"/>
    </xf>
    <xf numFmtId="0" fontId="17" fillId="0" borderId="0" xfId="0" applyFont="1" applyAlignment="1" applyProtection="1">
      <alignment horizontal="center"/>
    </xf>
    <xf numFmtId="1" fontId="23" fillId="0" borderId="0" xfId="0" applyNumberFormat="1" applyFont="1" applyAlignment="1" applyProtection="1">
      <alignment horizontal="right"/>
    </xf>
    <xf numFmtId="2" fontId="0" fillId="0" borderId="2" xfId="0" applyNumberFormat="1" applyBorder="1" applyProtection="1"/>
    <xf numFmtId="1" fontId="23" fillId="0" borderId="0" xfId="0" applyNumberFormat="1" applyFont="1" applyProtection="1"/>
    <xf numFmtId="1" fontId="23" fillId="0" borderId="0" xfId="0" applyNumberFormat="1" applyFont="1" applyBorder="1" applyProtection="1"/>
    <xf numFmtId="167" fontId="0" fillId="9" borderId="1" xfId="0" applyNumberFormat="1" applyFill="1" applyBorder="1" applyProtection="1">
      <protection locked="0"/>
    </xf>
    <xf numFmtId="167" fontId="0" fillId="9" borderId="4" xfId="0" applyNumberFormat="1" applyFill="1" applyBorder="1" applyProtection="1">
      <protection locked="0"/>
    </xf>
    <xf numFmtId="2" fontId="0" fillId="0" borderId="1" xfId="0" applyNumberFormat="1" applyBorder="1" applyAlignment="1" applyProtection="1">
      <alignment horizontal="right" vertical="center"/>
    </xf>
    <xf numFmtId="167" fontId="0" fillId="2" borderId="4" xfId="0" applyNumberFormat="1" applyFill="1" applyBorder="1" applyProtection="1">
      <protection locked="0"/>
    </xf>
    <xf numFmtId="0" fontId="0" fillId="0" borderId="0" xfId="0" applyAlignment="1" applyProtection="1">
      <alignment horizontal="center"/>
    </xf>
    <xf numFmtId="0" fontId="1" fillId="10" borderId="17" xfId="0" applyNumberFormat="1" applyFont="1" applyFill="1" applyBorder="1"/>
    <xf numFmtId="0" fontId="0" fillId="10" borderId="18" xfId="0" applyFill="1" applyBorder="1"/>
    <xf numFmtId="0" fontId="0" fillId="10" borderId="19" xfId="0" applyFill="1" applyBorder="1"/>
    <xf numFmtId="0" fontId="0" fillId="10" borderId="20" xfId="0" applyNumberFormat="1" applyFill="1" applyBorder="1"/>
    <xf numFmtId="0" fontId="0" fillId="10" borderId="0" xfId="0" applyFill="1" applyBorder="1"/>
    <xf numFmtId="0" fontId="0" fillId="10" borderId="21" xfId="0" applyFill="1" applyBorder="1"/>
    <xf numFmtId="0" fontId="2" fillId="10" borderId="20" xfId="0" applyNumberFormat="1" applyFont="1" applyFill="1" applyBorder="1"/>
    <xf numFmtId="0" fontId="2" fillId="10" borderId="20" xfId="0" applyFont="1" applyFill="1" applyBorder="1"/>
    <xf numFmtId="0" fontId="2" fillId="10" borderId="0" xfId="0" applyFont="1" applyFill="1" applyBorder="1" applyAlignment="1">
      <alignment horizontal="right"/>
    </xf>
    <xf numFmtId="0" fontId="0" fillId="10" borderId="0" xfId="0" applyFill="1" applyBorder="1" applyAlignment="1">
      <alignment horizontal="right"/>
    </xf>
    <xf numFmtId="0" fontId="0" fillId="10" borderId="20" xfId="0" applyFill="1" applyBorder="1"/>
    <xf numFmtId="0" fontId="0" fillId="10" borderId="22" xfId="0" applyFill="1" applyBorder="1"/>
    <xf numFmtId="0" fontId="0" fillId="10" borderId="23" xfId="0" applyFill="1" applyBorder="1"/>
    <xf numFmtId="0" fontId="0" fillId="10" borderId="24" xfId="0" applyFill="1" applyBorder="1"/>
    <xf numFmtId="0" fontId="2" fillId="0" borderId="0" xfId="0" applyFont="1" applyProtection="1"/>
    <xf numFmtId="0" fontId="0" fillId="10" borderId="17" xfId="0" applyFill="1" applyBorder="1" applyProtection="1"/>
    <xf numFmtId="0" fontId="0" fillId="10" borderId="18" xfId="0" applyFill="1" applyBorder="1" applyProtection="1"/>
    <xf numFmtId="0" fontId="0" fillId="10" borderId="19" xfId="0" applyFill="1" applyBorder="1" applyProtection="1"/>
    <xf numFmtId="0" fontId="1" fillId="10" borderId="20" xfId="0" applyNumberFormat="1" applyFont="1" applyFill="1" applyBorder="1" applyProtection="1"/>
    <xf numFmtId="0" fontId="2" fillId="10" borderId="0" xfId="0" applyFont="1" applyFill="1" applyBorder="1" applyProtection="1"/>
    <xf numFmtId="0" fontId="2" fillId="10" borderId="21" xfId="0" applyFont="1" applyFill="1" applyBorder="1" applyProtection="1"/>
    <xf numFmtId="0" fontId="2" fillId="10" borderId="20" xfId="0" applyFont="1" applyFill="1" applyBorder="1" applyProtection="1"/>
    <xf numFmtId="0" fontId="2" fillId="10" borderId="0" xfId="0" applyFont="1" applyFill="1" applyBorder="1" applyAlignment="1" applyProtection="1">
      <alignment horizontal="right"/>
    </xf>
    <xf numFmtId="0" fontId="2" fillId="10" borderId="22" xfId="0" applyFont="1" applyFill="1" applyBorder="1" applyProtection="1"/>
    <xf numFmtId="0" fontId="2" fillId="10" borderId="23" xfId="0" applyFont="1" applyFill="1" applyBorder="1" applyProtection="1"/>
    <xf numFmtId="0" fontId="2" fillId="10" borderId="24" xfId="0" applyFont="1" applyFill="1" applyBorder="1" applyProtection="1"/>
    <xf numFmtId="2" fontId="23" fillId="0" borderId="0" xfId="0" applyNumberFormat="1" applyFont="1" applyBorder="1" applyProtection="1"/>
    <xf numFmtId="2" fontId="0" fillId="0" borderId="5" xfId="0" applyNumberFormat="1" applyBorder="1" applyProtection="1"/>
    <xf numFmtId="0" fontId="5" fillId="0" borderId="0" xfId="0" applyFont="1" applyProtection="1"/>
    <xf numFmtId="0" fontId="18" fillId="8" borderId="0" xfId="0" applyFont="1" applyFill="1" applyAlignment="1">
      <alignment vertical="top" wrapText="1"/>
    </xf>
    <xf numFmtId="0" fontId="6" fillId="8" borderId="0" xfId="0" applyFont="1" applyFill="1" applyAlignment="1">
      <alignment vertical="top" wrapText="1"/>
    </xf>
    <xf numFmtId="0" fontId="6" fillId="7" borderId="1" xfId="0" applyFont="1" applyFill="1" applyBorder="1" applyAlignment="1" applyProtection="1">
      <protection locked="0"/>
    </xf>
    <xf numFmtId="0" fontId="0" fillId="7" borderId="1" xfId="0" applyFill="1" applyBorder="1" applyAlignment="1" applyProtection="1">
      <protection locked="0"/>
    </xf>
    <xf numFmtId="14" fontId="0" fillId="0" borderId="1" xfId="0" applyNumberFormat="1" applyBorder="1" applyAlignment="1" applyProtection="1">
      <alignment horizontal="left"/>
    </xf>
    <xf numFmtId="0" fontId="2" fillId="0" borderId="0" xfId="0" applyFont="1" applyAlignment="1" applyProtection="1">
      <alignment horizontal="left"/>
    </xf>
    <xf numFmtId="0" fontId="0" fillId="0" borderId="0" xfId="0" applyAlignment="1">
      <alignment horizontal="left"/>
    </xf>
    <xf numFmtId="0" fontId="2" fillId="2" borderId="1" xfId="0" applyFont="1" applyFill="1" applyBorder="1" applyAlignment="1" applyProtection="1">
      <protection locked="0"/>
    </xf>
    <xf numFmtId="0" fontId="0" fillId="0" borderId="1" xfId="0" applyBorder="1" applyAlignment="1" applyProtection="1">
      <protection locked="0"/>
    </xf>
    <xf numFmtId="1" fontId="0" fillId="2" borderId="1" xfId="0" applyNumberFormat="1" applyFill="1" applyBorder="1" applyAlignment="1" applyProtection="1">
      <protection locked="0"/>
    </xf>
    <xf numFmtId="0" fontId="0" fillId="0" borderId="10" xfId="0" applyBorder="1" applyAlignment="1" applyProtection="1">
      <protection locked="0"/>
    </xf>
    <xf numFmtId="0" fontId="0" fillId="0" borderId="0" xfId="0" applyAlignment="1" applyProtection="1">
      <alignment horizontal="center"/>
    </xf>
    <xf numFmtId="0" fontId="0" fillId="2" borderId="1" xfId="0" applyFill="1" applyBorder="1" applyAlignment="1" applyProtection="1">
      <protection locked="0"/>
    </xf>
    <xf numFmtId="0" fontId="0" fillId="2" borderId="4" xfId="0" applyFill="1" applyBorder="1" applyAlignment="1" applyProtection="1">
      <protection locked="0"/>
    </xf>
    <xf numFmtId="0" fontId="2" fillId="8" borderId="0" xfId="0" applyFont="1" applyFill="1" applyAlignment="1" applyProtection="1">
      <alignment vertical="top" wrapText="1"/>
    </xf>
    <xf numFmtId="0" fontId="0" fillId="8" borderId="0" xfId="0" applyFill="1" applyAlignment="1">
      <alignment vertical="top"/>
    </xf>
    <xf numFmtId="0" fontId="18" fillId="8" borderId="0" xfId="0" applyFont="1" applyFill="1" applyAlignment="1">
      <alignment vertical="top" wrapText="1"/>
    </xf>
    <xf numFmtId="0" fontId="6" fillId="8" borderId="0" xfId="0" applyFont="1" applyFill="1" applyAlignment="1">
      <alignment vertical="top" wrapText="1"/>
    </xf>
    <xf numFmtId="0" fontId="6" fillId="8" borderId="0" xfId="0" applyFont="1" applyFill="1" applyAlignment="1" applyProtection="1">
      <alignment vertical="top" wrapText="1"/>
    </xf>
    <xf numFmtId="0" fontId="0" fillId="8" borderId="0" xfId="0" applyFill="1" applyAlignment="1">
      <alignment vertical="top" wrapText="1"/>
    </xf>
    <xf numFmtId="0" fontId="0" fillId="0" borderId="0" xfId="0" applyAlignment="1">
      <alignment vertical="top" wrapText="1"/>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541020</xdr:colOff>
      <xdr:row>64</xdr:row>
      <xdr:rowOff>99060</xdr:rowOff>
    </xdr:from>
    <xdr:to>
      <xdr:col>15</xdr:col>
      <xdr:colOff>541020</xdr:colOff>
      <xdr:row>64</xdr:row>
      <xdr:rowOff>106680</xdr:rowOff>
    </xdr:to>
    <xdr:sp macro="" textlink="">
      <xdr:nvSpPr>
        <xdr:cNvPr id="1142" name="Line 22">
          <a:extLst>
            <a:ext uri="{FF2B5EF4-FFF2-40B4-BE49-F238E27FC236}">
              <a16:creationId xmlns:a16="http://schemas.microsoft.com/office/drawing/2014/main" id="{00000000-0008-0000-0000-000076040000}"/>
            </a:ext>
          </a:extLst>
        </xdr:cNvPr>
        <xdr:cNvSpPr>
          <a:spLocks noChangeShapeType="1"/>
        </xdr:cNvSpPr>
      </xdr:nvSpPr>
      <xdr:spPr bwMode="auto">
        <a:xfrm flipV="1">
          <a:off x="6888480" y="10888980"/>
          <a:ext cx="2865120" cy="76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8"/>
  <sheetViews>
    <sheetView tabSelected="1" showWhiteSpace="0" view="pageLayout" zoomScaleNormal="100" workbookViewId="0">
      <selection activeCell="L2" sqref="L2"/>
    </sheetView>
  </sheetViews>
  <sheetFormatPr baseColWidth="10" defaultColWidth="11.42578125" defaultRowHeight="12.75" x14ac:dyDescent="0.2"/>
  <cols>
    <col min="1" max="2" width="11.42578125" style="3" customWidth="1"/>
    <col min="3" max="3" width="11.28515625" style="3" customWidth="1"/>
    <col min="4" max="4" width="16.7109375" style="3" customWidth="1"/>
    <col min="5" max="5" width="2.7109375" style="3" customWidth="1"/>
    <col min="6" max="6" width="19.140625" style="3" customWidth="1"/>
    <col min="7" max="7" width="2.28515625" style="3" customWidth="1"/>
    <col min="8" max="8" width="12" style="3" customWidth="1"/>
    <col min="9" max="9" width="5.5703125" style="3" bestFit="1" customWidth="1"/>
    <col min="10" max="10" width="10.85546875" style="3" customWidth="1"/>
    <col min="11" max="11" width="2" style="3" customWidth="1"/>
    <col min="12" max="12" width="14.42578125" style="3" customWidth="1"/>
    <col min="13" max="13" width="2" style="3" customWidth="1"/>
    <col min="14" max="14" width="9.5703125" style="3" customWidth="1"/>
    <col min="15" max="15" width="2.85546875" style="3" customWidth="1"/>
    <col min="16" max="16" width="9.42578125" style="3" customWidth="1"/>
    <col min="17" max="16384" width="11.42578125" style="3"/>
  </cols>
  <sheetData>
    <row r="1" spans="1:19" ht="15.75" x14ac:dyDescent="0.25">
      <c r="H1" s="96" t="s">
        <v>141</v>
      </c>
    </row>
    <row r="2" spans="1:19" ht="15.75" x14ac:dyDescent="0.25">
      <c r="K2" s="53" t="s">
        <v>59</v>
      </c>
      <c r="L2" s="121"/>
      <c r="N2" s="37"/>
    </row>
    <row r="3" spans="1:19" ht="15" x14ac:dyDescent="0.25">
      <c r="A3" s="102" t="s">
        <v>150</v>
      </c>
      <c r="P3" s="5"/>
    </row>
    <row r="4" spans="1:19" ht="15.75" x14ac:dyDescent="0.25">
      <c r="A4" s="98" t="s">
        <v>151</v>
      </c>
      <c r="C4" s="4"/>
      <c r="F4" s="95"/>
    </row>
    <row r="5" spans="1:19" x14ac:dyDescent="0.2">
      <c r="D5" s="7"/>
      <c r="E5" s="57" t="s">
        <v>66</v>
      </c>
      <c r="F5" s="58" t="s">
        <v>67</v>
      </c>
      <c r="G5" s="58" t="s">
        <v>68</v>
      </c>
      <c r="H5" s="185" t="s">
        <v>245</v>
      </c>
      <c r="I5" s="58">
        <v>0</v>
      </c>
      <c r="R5" s="10"/>
      <c r="S5" s="10"/>
    </row>
    <row r="6" spans="1:19" x14ac:dyDescent="0.2">
      <c r="A6" s="193"/>
      <c r="B6" s="194"/>
      <c r="C6" s="194"/>
      <c r="D6" s="8"/>
      <c r="E6" s="51"/>
      <c r="F6" s="32" t="s">
        <v>133</v>
      </c>
      <c r="G6" s="129"/>
      <c r="H6" s="38" t="s">
        <v>46</v>
      </c>
      <c r="I6" s="129"/>
      <c r="J6" s="32" t="s">
        <v>47</v>
      </c>
      <c r="K6" s="193"/>
      <c r="L6" s="194"/>
      <c r="M6" s="194"/>
      <c r="N6" s="194"/>
      <c r="O6" s="194"/>
      <c r="P6" s="194"/>
      <c r="Q6" s="10"/>
      <c r="R6" s="10"/>
      <c r="S6" s="10"/>
    </row>
    <row r="7" spans="1:19" x14ac:dyDescent="0.2">
      <c r="A7" s="37" t="s">
        <v>132</v>
      </c>
      <c r="C7" s="10"/>
      <c r="D7" s="10"/>
      <c r="E7" s="51"/>
      <c r="F7" s="33" t="s">
        <v>134</v>
      </c>
      <c r="G7" s="129"/>
      <c r="H7" s="32" t="s">
        <v>46</v>
      </c>
      <c r="I7" s="129"/>
      <c r="J7" s="32" t="s">
        <v>47</v>
      </c>
      <c r="K7" s="37"/>
      <c r="L7" s="31" t="s">
        <v>31</v>
      </c>
      <c r="M7" s="37"/>
      <c r="O7" s="10"/>
      <c r="P7" s="10"/>
      <c r="Q7" s="10"/>
      <c r="R7" s="10"/>
      <c r="S7" s="10"/>
    </row>
    <row r="8" spans="1:19" x14ac:dyDescent="0.2">
      <c r="A8" s="8"/>
      <c r="C8" s="10"/>
      <c r="D8" s="10"/>
      <c r="E8" s="5"/>
      <c r="F8" s="8"/>
      <c r="H8" s="10"/>
      <c r="J8" s="31"/>
      <c r="N8" s="6"/>
      <c r="P8" s="10"/>
      <c r="Q8" s="10"/>
    </row>
    <row r="9" spans="1:19" x14ac:dyDescent="0.2">
      <c r="A9" s="26"/>
      <c r="F9" s="34" t="s">
        <v>149</v>
      </c>
      <c r="G9" s="44"/>
      <c r="J9" s="10"/>
      <c r="K9" s="10"/>
      <c r="L9" s="10"/>
      <c r="M9" s="10"/>
      <c r="N9" s="10"/>
      <c r="P9" s="10"/>
      <c r="Q9" s="10"/>
    </row>
    <row r="10" spans="1:19" x14ac:dyDescent="0.2">
      <c r="C10" s="10"/>
      <c r="D10" s="8" t="s">
        <v>93</v>
      </c>
      <c r="E10" s="193"/>
      <c r="F10" s="198"/>
      <c r="G10" s="198"/>
      <c r="H10" s="8" t="s">
        <v>92</v>
      </c>
      <c r="I10" s="193"/>
      <c r="J10" s="198"/>
      <c r="K10" s="198"/>
      <c r="L10" s="36" t="s">
        <v>94</v>
      </c>
      <c r="M10" s="130"/>
      <c r="N10" s="32" t="s">
        <v>47</v>
      </c>
      <c r="O10" s="10"/>
      <c r="P10" s="10"/>
      <c r="Q10" s="10"/>
    </row>
    <row r="11" spans="1:19" x14ac:dyDescent="0.2">
      <c r="C11" s="10"/>
      <c r="D11" s="8" t="s">
        <v>93</v>
      </c>
      <c r="E11" s="199"/>
      <c r="F11" s="199"/>
      <c r="G11" s="199"/>
      <c r="H11" s="8" t="s">
        <v>92</v>
      </c>
      <c r="I11" s="199"/>
      <c r="J11" s="199"/>
      <c r="K11" s="199"/>
      <c r="L11" s="36" t="s">
        <v>94</v>
      </c>
      <c r="M11" s="52"/>
      <c r="N11" s="32" t="s">
        <v>47</v>
      </c>
      <c r="O11" s="10"/>
      <c r="P11" s="10"/>
      <c r="Q11" s="10"/>
    </row>
    <row r="12" spans="1:19" x14ac:dyDescent="0.2">
      <c r="D12" s="156">
        <v>0</v>
      </c>
      <c r="F12" s="5">
        <v>1</v>
      </c>
      <c r="H12" s="5">
        <v>2</v>
      </c>
      <c r="I12" s="5"/>
      <c r="J12" s="5">
        <v>3</v>
      </c>
      <c r="K12" s="5"/>
      <c r="L12" s="5">
        <v>4</v>
      </c>
      <c r="M12" s="5"/>
      <c r="N12" s="5">
        <v>5</v>
      </c>
      <c r="P12" s="5">
        <v>6</v>
      </c>
      <c r="Q12" s="5">
        <v>7</v>
      </c>
    </row>
    <row r="13" spans="1:19" x14ac:dyDescent="0.2">
      <c r="A13" s="7" t="s">
        <v>0</v>
      </c>
      <c r="F13" s="45" t="s">
        <v>1</v>
      </c>
      <c r="G13" s="7"/>
      <c r="H13" s="11" t="s">
        <v>2</v>
      </c>
      <c r="I13" s="12"/>
      <c r="J13" s="12"/>
      <c r="K13" s="7"/>
      <c r="L13" s="7" t="s">
        <v>3</v>
      </c>
      <c r="M13" s="7"/>
      <c r="N13" s="7" t="s">
        <v>27</v>
      </c>
      <c r="O13" s="7"/>
      <c r="P13" s="7" t="s">
        <v>24</v>
      </c>
      <c r="Q13" s="7" t="s">
        <v>29</v>
      </c>
    </row>
    <row r="14" spans="1:19" x14ac:dyDescent="0.2">
      <c r="A14" s="7" t="s">
        <v>4</v>
      </c>
      <c r="F14" s="45" t="s">
        <v>5</v>
      </c>
      <c r="G14" s="7"/>
      <c r="H14" s="13" t="s">
        <v>6</v>
      </c>
      <c r="I14" s="14"/>
      <c r="J14" s="14" t="s">
        <v>7</v>
      </c>
      <c r="K14" s="7"/>
      <c r="L14" s="7" t="s">
        <v>34</v>
      </c>
      <c r="M14" s="7"/>
      <c r="N14" s="7" t="s">
        <v>10</v>
      </c>
      <c r="O14" s="7"/>
      <c r="P14" s="7" t="s">
        <v>25</v>
      </c>
      <c r="Q14" s="7" t="s">
        <v>30</v>
      </c>
    </row>
    <row r="15" spans="1:19" x14ac:dyDescent="0.2">
      <c r="A15" s="7"/>
      <c r="F15" s="66" t="s">
        <v>136</v>
      </c>
      <c r="G15" s="15"/>
      <c r="H15" s="16" t="s">
        <v>8</v>
      </c>
      <c r="I15" s="17"/>
      <c r="J15" s="17" t="s">
        <v>9</v>
      </c>
      <c r="K15" s="15"/>
      <c r="L15" s="15" t="s">
        <v>45</v>
      </c>
      <c r="M15" s="15"/>
      <c r="N15" s="7" t="s">
        <v>13</v>
      </c>
      <c r="O15" s="7"/>
      <c r="P15" s="7" t="s">
        <v>26</v>
      </c>
      <c r="Q15" s="7" t="s">
        <v>26</v>
      </c>
    </row>
    <row r="16" spans="1:19" x14ac:dyDescent="0.2">
      <c r="F16" s="97" t="s">
        <v>135</v>
      </c>
      <c r="G16" s="15"/>
      <c r="H16" s="16" t="s">
        <v>11</v>
      </c>
      <c r="I16" s="17"/>
      <c r="J16" s="17" t="s">
        <v>12</v>
      </c>
      <c r="K16" s="15"/>
      <c r="L16" s="15" t="s">
        <v>35</v>
      </c>
      <c r="M16" s="15"/>
      <c r="O16" s="7"/>
      <c r="P16" s="7"/>
    </row>
    <row r="17" spans="1:17" x14ac:dyDescent="0.2">
      <c r="F17" s="46" t="s">
        <v>50</v>
      </c>
      <c r="G17" s="15"/>
      <c r="H17" s="16" t="s">
        <v>14</v>
      </c>
      <c r="I17" s="17"/>
      <c r="J17" s="17"/>
      <c r="K17" s="15"/>
      <c r="L17" s="15" t="s">
        <v>15</v>
      </c>
      <c r="M17" s="15"/>
      <c r="N17" s="7"/>
      <c r="O17" s="7"/>
    </row>
    <row r="18" spans="1:17" x14ac:dyDescent="0.2">
      <c r="F18" s="46" t="s">
        <v>51</v>
      </c>
      <c r="H18" s="18" t="s">
        <v>16</v>
      </c>
      <c r="I18" s="10"/>
      <c r="J18" s="10"/>
    </row>
    <row r="19" spans="1:17" s="9" customFormat="1" x14ac:dyDescent="0.2">
      <c r="H19" s="43"/>
      <c r="J19" s="48"/>
    </row>
    <row r="20" spans="1:17" x14ac:dyDescent="0.2">
      <c r="A20" s="7" t="s">
        <v>78</v>
      </c>
      <c r="H20" s="28"/>
      <c r="I20" s="10"/>
    </row>
    <row r="21" spans="1:17" x14ac:dyDescent="0.2">
      <c r="A21" s="3" t="s">
        <v>23</v>
      </c>
      <c r="F21" s="146"/>
      <c r="G21" s="59"/>
      <c r="H21" s="42">
        <f>IF($G$9="0",$F$21*'Faktoren für Urlaub_WoE.'!$G$22,IF($G$9=1,$F$21*'Faktoren für Urlaub_WoE.'!$G$24,IF($G$9=2,$F$21*'Faktoren für Urlaub_WoE.'!$G$23,$F$21*'Faktoren für Urlaub_WoE.'!$G$22)))</f>
        <v>0</v>
      </c>
      <c r="I21" s="10"/>
      <c r="J21" s="42">
        <f>IF($G$9="0",$F$21*'Faktoren für Urlaub_WoE.'!$H$22,IF($G$9=1,$F$21*'Faktoren für Urlaub_WoE.'!$H$24,IF($G$9=2,$F$21*'Faktoren für Urlaub_WoE.'!$H$23,$F$21*'Faktoren für Urlaub_WoE.'!$H$22)))</f>
        <v>0</v>
      </c>
      <c r="K21" s="10"/>
      <c r="L21" s="154">
        <f>F21+H21+J21</f>
        <v>0</v>
      </c>
      <c r="M21" s="10" t="s">
        <v>17</v>
      </c>
      <c r="N21" s="2">
        <v>1.5</v>
      </c>
      <c r="O21" s="19" t="s">
        <v>18</v>
      </c>
      <c r="P21" s="2">
        <f>L21*1.5</f>
        <v>0</v>
      </c>
      <c r="Q21" s="85">
        <f>P21/52</f>
        <v>0</v>
      </c>
    </row>
    <row r="22" spans="1:17" x14ac:dyDescent="0.2">
      <c r="A22" s="3" t="s">
        <v>28</v>
      </c>
      <c r="D22" s="147" t="s">
        <v>184</v>
      </c>
      <c r="E22" s="147"/>
      <c r="F22" s="147" t="s">
        <v>12</v>
      </c>
      <c r="H22" s="61"/>
      <c r="I22" s="10"/>
      <c r="J22" s="60"/>
      <c r="L22" s="20"/>
      <c r="Q22" s="86"/>
    </row>
    <row r="23" spans="1:17" x14ac:dyDescent="0.2">
      <c r="A23" s="191" t="s">
        <v>185</v>
      </c>
      <c r="B23" s="192"/>
      <c r="C23" s="192"/>
      <c r="D23" s="146"/>
      <c r="F23" s="152"/>
      <c r="G23" s="150">
        <f>D23+F23</f>
        <v>0</v>
      </c>
      <c r="H23" s="63">
        <f>IF($G$9="0",$G$23*'Faktoren für Urlaub_WoE.'!$G$22,IF($G$9=1,$G$23*'Faktoren für Urlaub_WoE.'!$G$24,IF($G$9=2,$G$23*'Faktoren für Urlaub_WoE.'!$G$23,$G$23*'Faktoren für Urlaub_WoE.'!G22)))</f>
        <v>0</v>
      </c>
      <c r="I23" s="10"/>
      <c r="J23" s="42">
        <f>IF($G$9="0",$F$23*'Faktoren für Urlaub_WoE.'!$H$22,IF($G$9=1,$F$23*'Faktoren für Urlaub_WoE.'!$H$24,IF($G$9=2,$F$23*'Faktoren für Urlaub_WoE.'!$H$23,$F$23*'Faktoren für Urlaub_WoE.'!$H$22)))</f>
        <v>0</v>
      </c>
      <c r="K23" s="10"/>
      <c r="L23" s="2">
        <f>D23+F23+H23+J23</f>
        <v>0</v>
      </c>
      <c r="M23" s="10" t="s">
        <v>17</v>
      </c>
      <c r="N23" s="2">
        <v>1</v>
      </c>
      <c r="O23" s="19" t="s">
        <v>18</v>
      </c>
      <c r="P23" s="2">
        <f>L23*1</f>
        <v>0</v>
      </c>
      <c r="Q23" s="85">
        <f>P23/52</f>
        <v>0</v>
      </c>
    </row>
    <row r="24" spans="1:17" x14ac:dyDescent="0.2">
      <c r="A24" s="191" t="s">
        <v>186</v>
      </c>
      <c r="B24" s="192"/>
      <c r="C24" s="192"/>
      <c r="D24" s="146"/>
      <c r="F24" s="153"/>
      <c r="G24" s="150">
        <f>D24+F24</f>
        <v>0</v>
      </c>
      <c r="H24" s="63">
        <f>IF($G$9="0",$G$24*'Faktoren für Urlaub_WoE.'!$G$22,IF($G$9=1,$G$24*'Faktoren für Urlaub_WoE.'!$G$24,IF($G$9=2,$G$24*'Faktoren für Urlaub_WoE.'!$G$23,$G$24*'Faktoren für Urlaub_WoE.'!G22)))</f>
        <v>0</v>
      </c>
      <c r="I24" s="10"/>
      <c r="J24" s="42">
        <f>IF($G$9="0",$F$24*'Faktoren für Urlaub_WoE.'!$H$22,IF($G$9=1,$F$24*'Faktoren für Urlaub_WoE.'!$H$24,IF($G$9=2,$F$24*'Faktoren für Urlaub_WoE.'!$H$23,$F$24*'Faktoren für Urlaub_WoE.'!$H$22)))</f>
        <v>0</v>
      </c>
      <c r="K24" s="10"/>
      <c r="L24" s="2">
        <f>D24+F24+H24+J24</f>
        <v>0</v>
      </c>
      <c r="M24" s="10" t="s">
        <v>17</v>
      </c>
      <c r="N24" s="2">
        <v>1</v>
      </c>
      <c r="O24" s="19" t="s">
        <v>18</v>
      </c>
      <c r="P24" s="2">
        <f>L24*1</f>
        <v>0</v>
      </c>
      <c r="Q24" s="85">
        <f>P24/52</f>
        <v>0</v>
      </c>
    </row>
    <row r="25" spans="1:17" x14ac:dyDescent="0.2">
      <c r="A25" s="191" t="s">
        <v>187</v>
      </c>
      <c r="B25" s="192"/>
      <c r="C25" s="192"/>
      <c r="D25" s="155"/>
      <c r="F25" s="152"/>
      <c r="G25" s="151">
        <f>D25+F25</f>
        <v>0</v>
      </c>
      <c r="H25" s="63">
        <f>IF($G$9="0",$G$25*'Faktoren für Urlaub_WoE.'!$G$22,IF($G$9=1,$G$25*'Faktoren für Urlaub_WoE.'!$G$24,IF($G$9=2,$G$25*'Faktoren für Urlaub_WoE.'!$G$23,$G$25*'Faktoren für Urlaub_WoE.'!G22)))</f>
        <v>0</v>
      </c>
      <c r="I25" s="60"/>
      <c r="J25" s="42">
        <f>IF($G$9="0",$F$25*'Faktoren für Urlaub_WoE.'!$H$22,IF($G$9=1,$F$25*'Faktoren für Urlaub_WoE.'!$H$24,IF($G$9=2,$F$25*'Faktoren für Urlaub_WoE.'!$H$23,$F$25*'Faktoren für Urlaub_WoE.'!$H$22)))</f>
        <v>0</v>
      </c>
      <c r="K25" s="10"/>
      <c r="L25" s="2">
        <f>D25+F25+H25+J25</f>
        <v>0</v>
      </c>
      <c r="M25" s="3" t="s">
        <v>17</v>
      </c>
      <c r="N25" s="2">
        <v>1</v>
      </c>
      <c r="O25" s="19" t="s">
        <v>18</v>
      </c>
      <c r="P25" s="2">
        <f>L25*1</f>
        <v>0</v>
      </c>
      <c r="Q25" s="85">
        <f>P25/52</f>
        <v>0</v>
      </c>
    </row>
    <row r="26" spans="1:17" x14ac:dyDescent="0.2">
      <c r="B26" s="6"/>
      <c r="C26" s="23"/>
      <c r="D26" s="148">
        <f>SUM(D23:D25)</f>
        <v>0</v>
      </c>
      <c r="F26" s="79">
        <f>F21+F23+F24+F25+D26</f>
        <v>0</v>
      </c>
      <c r="G26" s="10"/>
      <c r="H26" s="62"/>
      <c r="I26" s="60"/>
      <c r="J26" s="60"/>
      <c r="K26" s="10"/>
      <c r="L26" s="183">
        <f>L21+L23+L24+L25</f>
        <v>0</v>
      </c>
      <c r="N26" s="20"/>
      <c r="O26" s="19"/>
      <c r="P26" s="20"/>
      <c r="Q26" s="87"/>
    </row>
    <row r="27" spans="1:17" x14ac:dyDescent="0.2">
      <c r="F27" s="65"/>
      <c r="G27" s="69"/>
      <c r="H27" s="69" t="s">
        <v>119</v>
      </c>
      <c r="I27" s="69"/>
      <c r="J27" s="69"/>
      <c r="K27" s="69"/>
      <c r="L27" s="75" t="s">
        <v>86</v>
      </c>
      <c r="M27" s="69"/>
      <c r="N27" s="69"/>
      <c r="O27" s="69"/>
      <c r="P27" s="69"/>
      <c r="Q27" s="88"/>
    </row>
    <row r="28" spans="1:17" x14ac:dyDescent="0.2">
      <c r="D28" s="6" t="s">
        <v>104</v>
      </c>
      <c r="F28" s="76" t="s">
        <v>89</v>
      </c>
      <c r="G28" s="10"/>
      <c r="H28" s="10" t="s">
        <v>120</v>
      </c>
      <c r="I28" s="10"/>
      <c r="J28" s="10"/>
      <c r="K28" s="10"/>
      <c r="L28" s="35" t="s">
        <v>85</v>
      </c>
      <c r="M28" s="10"/>
      <c r="N28" s="10"/>
      <c r="O28" s="10"/>
      <c r="P28" s="10"/>
      <c r="Q28" s="89"/>
    </row>
    <row r="29" spans="1:17" x14ac:dyDescent="0.2">
      <c r="A29" s="3" t="s">
        <v>105</v>
      </c>
      <c r="D29" s="74">
        <f>IF(AND($I$6="C",$G$6=0),1,IF(AND($I$6="C",$G$6="D"),1.25,IF(AND($I$6="C",$G$6="C"),1.5,IF(AND($I$6="C",$G$6="B"),1.5,IF(AND($I$6="C",$G$6="A"),1.5,0)))))</f>
        <v>0</v>
      </c>
      <c r="F29" s="149">
        <f>IF(L26&lt;64,D29/64*L26,D29)</f>
        <v>0</v>
      </c>
      <c r="G29" s="10"/>
      <c r="H29" s="10" t="s">
        <v>90</v>
      </c>
      <c r="I29" s="70"/>
      <c r="J29" s="10" t="s">
        <v>96</v>
      </c>
      <c r="K29" s="10"/>
      <c r="L29" s="60">
        <f>IF(D29&gt;0,F29+$I$29+$I$30+$I$31,0)</f>
        <v>0</v>
      </c>
      <c r="M29" s="35"/>
      <c r="N29" s="20"/>
      <c r="O29" s="10"/>
      <c r="P29" s="35" t="s">
        <v>87</v>
      </c>
      <c r="Q29" s="90">
        <f>IF(AND(F29&gt;0,F29+I31&gt;10),10/L29*F29,IF(AND(F29&gt;0,F29+I30&gt;8),8/L29*F29,IF(AND(F29&gt;0,F29+I29&gt;D29),D29/L29*F29,F29)))</f>
        <v>0</v>
      </c>
    </row>
    <row r="30" spans="1:17" x14ac:dyDescent="0.2">
      <c r="A30" s="3" t="s">
        <v>106</v>
      </c>
      <c r="D30" s="74">
        <f>IF(AND($I$6="B",$G$6="B"),8,IF(AND($I$6="B",$G$6="A"),8,0))</f>
        <v>0</v>
      </c>
      <c r="F30" s="149">
        <f>IF(L21&gt;25,D30,0)</f>
        <v>0</v>
      </c>
      <c r="G30" s="10"/>
      <c r="H30" s="10" t="s">
        <v>91</v>
      </c>
      <c r="I30" s="77"/>
      <c r="J30" s="10" t="s">
        <v>96</v>
      </c>
      <c r="K30" s="10"/>
      <c r="L30" s="60">
        <f>IF(D30&gt;0,F30+$I$29+$I$30+$I$31,0)</f>
        <v>0</v>
      </c>
      <c r="M30" s="35"/>
      <c r="N30" s="20"/>
      <c r="O30" s="10"/>
      <c r="P30" s="35" t="s">
        <v>88</v>
      </c>
      <c r="Q30" s="90">
        <f>IF(AND(F30&gt;0,F30+I31&gt;10),10/L30*F30,IF(AND(F30&gt;0,F30+I29&gt;8),8/L30*F30,IF(AND(F30&gt;0,F30+I30&gt;D30),D30/L30*F30,F30)))</f>
        <v>0</v>
      </c>
    </row>
    <row r="31" spans="1:17" x14ac:dyDescent="0.2">
      <c r="A31" s="3" t="s">
        <v>107</v>
      </c>
      <c r="D31" s="74">
        <f>IF(AND($I$6="A",$G$6="B"),10,IF(AND($I$6="A",$G$6="A"),10,0))</f>
        <v>0</v>
      </c>
      <c r="F31" s="184">
        <f>IF(L21&gt;25,D31,0)</f>
        <v>0</v>
      </c>
      <c r="G31" s="9"/>
      <c r="H31" s="9" t="s">
        <v>95</v>
      </c>
      <c r="I31" s="70"/>
      <c r="J31" s="9" t="s">
        <v>96</v>
      </c>
      <c r="K31" s="9"/>
      <c r="L31" s="42">
        <f>IF(D31&gt;0,F31+$I$29+$I$30+$I$31,0)</f>
        <v>0</v>
      </c>
      <c r="M31" s="73"/>
      <c r="N31" s="2"/>
      <c r="O31" s="9"/>
      <c r="P31" s="73" t="s">
        <v>97</v>
      </c>
      <c r="Q31" s="90">
        <f>IF(AND(F31&gt;0,F31+I29&gt;10),10/L31*F31,IF(AND(F31&gt;0,F31+I30&gt;10),10/L31*F31,IF(AND(F31&gt;0,F31+I31&gt;D31),D31/L31*F31,F31)))</f>
        <v>0</v>
      </c>
    </row>
    <row r="32" spans="1:17" ht="13.5" thickBot="1" x14ac:dyDescent="0.25">
      <c r="G32" s="10"/>
      <c r="H32" s="28"/>
      <c r="I32" s="10"/>
      <c r="P32" s="34" t="s">
        <v>32</v>
      </c>
      <c r="Q32" s="91">
        <f>SUM(Q21:Q31)</f>
        <v>0</v>
      </c>
    </row>
    <row r="33" spans="1:17" ht="13.5" thickTop="1" x14ac:dyDescent="0.2">
      <c r="A33" s="7" t="s">
        <v>52</v>
      </c>
      <c r="G33" s="10"/>
      <c r="H33" s="28"/>
      <c r="I33" s="10"/>
      <c r="P33" s="34"/>
      <c r="Q33" s="87"/>
    </row>
    <row r="34" spans="1:17" x14ac:dyDescent="0.2">
      <c r="A34" s="3" t="s">
        <v>99</v>
      </c>
      <c r="D34" s="3" t="s">
        <v>101</v>
      </c>
      <c r="H34" s="18"/>
      <c r="I34" s="10"/>
      <c r="Q34" s="86"/>
    </row>
    <row r="35" spans="1:17" x14ac:dyDescent="0.2">
      <c r="A35" s="197" t="s">
        <v>121</v>
      </c>
      <c r="B35" s="197"/>
      <c r="C35" s="59" t="s">
        <v>98</v>
      </c>
      <c r="D35" s="23" t="s">
        <v>102</v>
      </c>
      <c r="E35" s="59"/>
      <c r="F35" s="3" t="s">
        <v>77</v>
      </c>
      <c r="H35" s="28"/>
      <c r="I35" s="10"/>
      <c r="N35" s="6"/>
      <c r="Q35" s="86"/>
    </row>
    <row r="36" spans="1:17" x14ac:dyDescent="0.2">
      <c r="A36" s="195" t="s">
        <v>188</v>
      </c>
      <c r="B36" s="196"/>
      <c r="C36" s="67"/>
      <c r="D36" s="47">
        <f>C36*25%</f>
        <v>0</v>
      </c>
      <c r="E36" s="68"/>
      <c r="F36" s="40"/>
      <c r="G36" s="10"/>
      <c r="H36" s="63">
        <f>IF($G$9="0",F36*'Faktoren für Urlaub_WoE.'!$G$22,IF($G$9=1,F36*'Faktoren für Urlaub_WoE.'!$G$24,IF($G$9=2,F36*'Faktoren für Urlaub_WoE.'!$G$23,F36*'Faktoren für Urlaub_WoE.'!$G$22)))</f>
        <v>0</v>
      </c>
      <c r="I36" s="10"/>
      <c r="J36" s="60"/>
      <c r="K36" s="10"/>
      <c r="L36" s="2">
        <f>F36+H36</f>
        <v>0</v>
      </c>
      <c r="M36" s="3" t="s">
        <v>17</v>
      </c>
      <c r="N36" s="21">
        <f>(C36+D36)/60</f>
        <v>0</v>
      </c>
      <c r="O36" s="19" t="s">
        <v>18</v>
      </c>
      <c r="P36" s="2">
        <f>L36*N36</f>
        <v>0</v>
      </c>
      <c r="Q36" s="85">
        <f t="shared" ref="Q36:Q47" si="0">P36/52</f>
        <v>0</v>
      </c>
    </row>
    <row r="37" spans="1:17" x14ac:dyDescent="0.2">
      <c r="A37" s="3" t="s">
        <v>124</v>
      </c>
      <c r="F37" s="80"/>
      <c r="G37" s="10"/>
      <c r="H37" s="63">
        <f>IF($G$9="0",F37*'Faktoren für Urlaub_WoE.'!$G$22,IF($G$9=1,F37*'Faktoren für Urlaub_WoE.'!$G$24,IF($G$9=2,F37*'Faktoren für Urlaub_WoE.'!$G$23,F37*'Faktoren für Urlaub_WoE.'!$G$22)))</f>
        <v>0</v>
      </c>
      <c r="I37" s="10"/>
      <c r="J37" s="42">
        <f>IF($G$9="0",F37*'Faktoren für Urlaub_WoE.'!$H$22,IF($G$9=1,F37*'Faktoren für Urlaub_WoE.'!$H$24,IF($G$9=2,F37*'Faktoren für Urlaub_WoE.'!$H$23,F37*'Faktoren für Urlaub_WoE.'!$H$22)))</f>
        <v>0</v>
      </c>
      <c r="K37" s="10"/>
      <c r="L37" s="2">
        <f t="shared" ref="L37:L47" si="1">F37+H37+J37</f>
        <v>0</v>
      </c>
      <c r="M37" s="3" t="s">
        <v>17</v>
      </c>
      <c r="N37" s="21">
        <v>0.5</v>
      </c>
      <c r="O37" s="19" t="s">
        <v>18</v>
      </c>
      <c r="P37" s="2">
        <f>L37*0.5</f>
        <v>0</v>
      </c>
      <c r="Q37" s="85">
        <f t="shared" si="0"/>
        <v>0</v>
      </c>
    </row>
    <row r="38" spans="1:17" x14ac:dyDescent="0.2">
      <c r="A38" s="3" t="s">
        <v>123</v>
      </c>
      <c r="E38" s="10"/>
      <c r="F38" s="80"/>
      <c r="G38" s="10"/>
      <c r="H38" s="63">
        <f>IF($G$9="0",F38*'Faktoren für Urlaub_WoE.'!$G$22,IF($G$9=1,F38*'Faktoren für Urlaub_WoE.'!$G$24,IF($G$9=2,F38*'Faktoren für Urlaub_WoE.'!$G$23,F38*'Faktoren für Urlaub_WoE.'!$G$22)))</f>
        <v>0</v>
      </c>
      <c r="I38" s="10"/>
      <c r="J38" s="42">
        <f>IF($G$9="0",F38*'Faktoren für Urlaub_WoE.'!$H$22,IF($G$9=1,F38*'Faktoren für Urlaub_WoE.'!$H$24,IF($G$9=2,F38*'Faktoren für Urlaub_WoE.'!$H$23,F38*'Faktoren für Urlaub_WoE.'!$H$22)))</f>
        <v>0</v>
      </c>
      <c r="K38" s="10"/>
      <c r="L38" s="2">
        <f t="shared" si="1"/>
        <v>0</v>
      </c>
      <c r="M38" s="3" t="s">
        <v>17</v>
      </c>
      <c r="N38" s="21">
        <v>1.5</v>
      </c>
      <c r="O38" s="19" t="s">
        <v>18</v>
      </c>
      <c r="P38" s="2">
        <f>L38*1.5</f>
        <v>0</v>
      </c>
      <c r="Q38" s="85">
        <f t="shared" si="0"/>
        <v>0</v>
      </c>
    </row>
    <row r="39" spans="1:17" x14ac:dyDescent="0.2">
      <c r="A39" s="195"/>
      <c r="B39" s="196"/>
      <c r="C39" s="67"/>
      <c r="D39" s="47">
        <f>C39*25%</f>
        <v>0</v>
      </c>
      <c r="E39" s="68"/>
      <c r="F39" s="40"/>
      <c r="G39" s="10"/>
      <c r="H39" s="63">
        <f>IF($G$9="0",F39*'Faktoren für Urlaub_WoE.'!$G$22,IF($G$9=1,F39*'Faktoren für Urlaub_WoE.'!$G$24,IF($G$9=2,F39*'Faktoren für Urlaub_WoE.'!$G$23,F39*'Faktoren für Urlaub_WoE.'!$G$22)))</f>
        <v>0</v>
      </c>
      <c r="I39" s="10"/>
      <c r="J39" s="60"/>
      <c r="K39" s="10"/>
      <c r="L39" s="2">
        <f t="shared" si="1"/>
        <v>0</v>
      </c>
      <c r="M39" s="3" t="s">
        <v>17</v>
      </c>
      <c r="N39" s="21">
        <f>(C39+D39)/60</f>
        <v>0</v>
      </c>
      <c r="O39" s="19" t="s">
        <v>18</v>
      </c>
      <c r="P39" s="2">
        <f>L39*N39</f>
        <v>0</v>
      </c>
      <c r="Q39" s="85">
        <f t="shared" si="0"/>
        <v>0</v>
      </c>
    </row>
    <row r="40" spans="1:17" x14ac:dyDescent="0.2">
      <c r="A40" s="3" t="s">
        <v>124</v>
      </c>
      <c r="F40" s="80"/>
      <c r="G40" s="10"/>
      <c r="H40" s="63">
        <f>IF($G$9="0",F40*'Faktoren für Urlaub_WoE.'!$G$22,IF($G$9=1,F40*'Faktoren für Urlaub_WoE.'!$G$24,IF($G$9=2,F40*'Faktoren für Urlaub_WoE.'!$G$23,F40*'Faktoren für Urlaub_WoE.'!$G$22)))</f>
        <v>0</v>
      </c>
      <c r="I40" s="10"/>
      <c r="J40" s="42">
        <f>IF($G$9="0",F40*'Faktoren für Urlaub_WoE.'!$H$22,IF($G$9=1,F40*'Faktoren für Urlaub_WoE.'!$H$24,IF($G$9=2,F40*'Faktoren für Urlaub_WoE.'!$H$23,F40*'Faktoren für Urlaub_WoE.'!$H$22)))</f>
        <v>0</v>
      </c>
      <c r="K40" s="10"/>
      <c r="L40" s="2">
        <f t="shared" si="1"/>
        <v>0</v>
      </c>
      <c r="M40" s="3" t="s">
        <v>17</v>
      </c>
      <c r="N40" s="21">
        <v>0.5</v>
      </c>
      <c r="O40" s="19" t="s">
        <v>18</v>
      </c>
      <c r="P40" s="2">
        <f>L40*0.5</f>
        <v>0</v>
      </c>
      <c r="Q40" s="85">
        <f t="shared" si="0"/>
        <v>0</v>
      </c>
    </row>
    <row r="41" spans="1:17" x14ac:dyDescent="0.2">
      <c r="A41" s="3" t="s">
        <v>123</v>
      </c>
      <c r="E41" s="59"/>
      <c r="F41" s="80"/>
      <c r="G41" s="10"/>
      <c r="H41" s="63">
        <f>IF($G$9="0",F41*'Faktoren für Urlaub_WoE.'!$G$22,IF($G$9=1,F41*'Faktoren für Urlaub_WoE.'!$G$24,IF($G$9=2,F41*'Faktoren für Urlaub_WoE.'!$G$23,F41*'Faktoren für Urlaub_WoE.'!$G$22)))</f>
        <v>0</v>
      </c>
      <c r="I41" s="10"/>
      <c r="J41" s="42">
        <f>IF($G$9="0",F41*'Faktoren für Urlaub_WoE.'!$H$22,IF($G$9=1,F41*'Faktoren für Urlaub_WoE.'!$H$24,IF($G$9=2,F41*'Faktoren für Urlaub_WoE.'!$H$23,F41*'Faktoren für Urlaub_WoE.'!$H$22)))</f>
        <v>0</v>
      </c>
      <c r="K41" s="10"/>
      <c r="L41" s="2">
        <f t="shared" si="1"/>
        <v>0</v>
      </c>
      <c r="M41" s="3" t="s">
        <v>17</v>
      </c>
      <c r="N41" s="21">
        <v>1.5</v>
      </c>
      <c r="O41" s="19" t="s">
        <v>18</v>
      </c>
      <c r="P41" s="2">
        <f>L41*1.5</f>
        <v>0</v>
      </c>
      <c r="Q41" s="85">
        <f t="shared" si="0"/>
        <v>0</v>
      </c>
    </row>
    <row r="42" spans="1:17" x14ac:dyDescent="0.2">
      <c r="A42" s="195"/>
      <c r="B42" s="196"/>
      <c r="C42" s="67"/>
      <c r="D42" s="47">
        <f>C42*25%</f>
        <v>0</v>
      </c>
      <c r="E42" s="68"/>
      <c r="F42" s="40"/>
      <c r="G42" s="10"/>
      <c r="H42" s="63">
        <f>IF($G$9="0",F42*'Faktoren für Urlaub_WoE.'!$G$22,IF($G$9=1,F42*'Faktoren für Urlaub_WoE.'!$G$24,IF($G$9=2,F42*'Faktoren für Urlaub_WoE.'!$G$23,F42*'Faktoren für Urlaub_WoE.'!$G$22)))</f>
        <v>0</v>
      </c>
      <c r="I42" s="10"/>
      <c r="J42" s="60"/>
      <c r="K42" s="10"/>
      <c r="L42" s="2">
        <f t="shared" si="1"/>
        <v>0</v>
      </c>
      <c r="M42" s="3" t="s">
        <v>17</v>
      </c>
      <c r="N42" s="21">
        <f>(C42+D42)/60</f>
        <v>0</v>
      </c>
      <c r="O42" s="19" t="s">
        <v>18</v>
      </c>
      <c r="P42" s="2">
        <f>L42*N42</f>
        <v>0</v>
      </c>
      <c r="Q42" s="85">
        <f t="shared" si="0"/>
        <v>0</v>
      </c>
    </row>
    <row r="43" spans="1:17" x14ac:dyDescent="0.2">
      <c r="A43" s="3" t="s">
        <v>124</v>
      </c>
      <c r="F43" s="80"/>
      <c r="G43" s="10"/>
      <c r="H43" s="63">
        <f>IF($G$9="0",F43*'Faktoren für Urlaub_WoE.'!$G$22,IF($G$9=1,F43*'Faktoren für Urlaub_WoE.'!$G$24,IF($G$9=2,F43*'Faktoren für Urlaub_WoE.'!$G$23,F43*'Faktoren für Urlaub_WoE.'!$G$22)))</f>
        <v>0</v>
      </c>
      <c r="I43" s="10"/>
      <c r="J43" s="42">
        <f>IF($G$9="0",F43*'Faktoren für Urlaub_WoE.'!$H$22,IF($G$9=1,F43*'Faktoren für Urlaub_WoE.'!$H$24,IF($G$9=2,F43*'Faktoren für Urlaub_WoE.'!$H$23,F43*'Faktoren für Urlaub_WoE.'!$H$22)))</f>
        <v>0</v>
      </c>
      <c r="K43" s="10"/>
      <c r="L43" s="2">
        <f t="shared" si="1"/>
        <v>0</v>
      </c>
      <c r="M43" s="3" t="s">
        <v>17</v>
      </c>
      <c r="N43" s="21">
        <v>0.5</v>
      </c>
      <c r="O43" s="19" t="s">
        <v>18</v>
      </c>
      <c r="P43" s="2">
        <f>L43*0.5</f>
        <v>0</v>
      </c>
      <c r="Q43" s="85">
        <f t="shared" si="0"/>
        <v>0</v>
      </c>
    </row>
    <row r="44" spans="1:17" x14ac:dyDescent="0.2">
      <c r="A44" s="3" t="s">
        <v>123</v>
      </c>
      <c r="E44" s="59"/>
      <c r="F44" s="40"/>
      <c r="G44" s="10"/>
      <c r="H44" s="63">
        <f>IF($G$9="0",F44*'Faktoren für Urlaub_WoE.'!$G$22,IF($G$9=1,F44*'Faktoren für Urlaub_WoE.'!$G$24,IF($G$9=2,F44*'Faktoren für Urlaub_WoE.'!$G$23,F44*'Faktoren für Urlaub_WoE.'!$G$22)))</f>
        <v>0</v>
      </c>
      <c r="I44" s="10"/>
      <c r="J44" s="42">
        <f>IF($G$9="0",F44*'Faktoren für Urlaub_WoE.'!$H$22,IF($G$9=1,F44*'Faktoren für Urlaub_WoE.'!$H$24,IF($G$9=2,F44*'Faktoren für Urlaub_WoE.'!$H$23,F44*'Faktoren für Urlaub_WoE.'!$H$22)))</f>
        <v>0</v>
      </c>
      <c r="K44" s="10"/>
      <c r="L44" s="2">
        <f t="shared" si="1"/>
        <v>0</v>
      </c>
      <c r="M44" s="3" t="s">
        <v>17</v>
      </c>
      <c r="N44" s="21">
        <v>1.5</v>
      </c>
      <c r="O44" s="19" t="s">
        <v>18</v>
      </c>
      <c r="P44" s="2">
        <f>L44*1.5</f>
        <v>0</v>
      </c>
      <c r="Q44" s="85">
        <f t="shared" si="0"/>
        <v>0</v>
      </c>
    </row>
    <row r="45" spans="1:17" x14ac:dyDescent="0.2">
      <c r="A45" s="195"/>
      <c r="B45" s="196"/>
      <c r="C45" s="67"/>
      <c r="D45" s="47">
        <f>C45*25%</f>
        <v>0</v>
      </c>
      <c r="E45" s="68"/>
      <c r="F45" s="40"/>
      <c r="G45" s="10"/>
      <c r="H45" s="63">
        <f>IF($G$9="0",F45*'Faktoren für Urlaub_WoE.'!$G$22,IF($G$9=1,F45*'Faktoren für Urlaub_WoE.'!$G$24,IF($G$9=2,F45*'Faktoren für Urlaub_WoE.'!$G$23,F45*'Faktoren für Urlaub_WoE.'!$G$22)))</f>
        <v>0</v>
      </c>
      <c r="I45" s="10"/>
      <c r="J45" s="60"/>
      <c r="K45" s="10"/>
      <c r="L45" s="2">
        <f t="shared" si="1"/>
        <v>0</v>
      </c>
      <c r="M45" s="3" t="s">
        <v>17</v>
      </c>
      <c r="N45" s="21">
        <f>(C45+D45)/60</f>
        <v>0</v>
      </c>
      <c r="O45" s="19" t="s">
        <v>18</v>
      </c>
      <c r="P45" s="2">
        <f>L45*N45</f>
        <v>0</v>
      </c>
      <c r="Q45" s="85">
        <f t="shared" si="0"/>
        <v>0</v>
      </c>
    </row>
    <row r="46" spans="1:17" x14ac:dyDescent="0.2">
      <c r="A46" s="3" t="s">
        <v>124</v>
      </c>
      <c r="F46" s="80"/>
      <c r="G46" s="10"/>
      <c r="H46" s="63">
        <f>IF($G$9="0",F46*'Faktoren für Urlaub_WoE.'!$G$22,IF($G$9=1,F46*'Faktoren für Urlaub_WoE.'!$G$24,IF($G$9=2,F46*'Faktoren für Urlaub_WoE.'!$G$23,F46*'Faktoren für Urlaub_WoE.'!$G$22)))</f>
        <v>0</v>
      </c>
      <c r="I46" s="10"/>
      <c r="J46" s="42">
        <f>IF($G$9="0",F46*'Faktoren für Urlaub_WoE.'!$H$22,IF($G$9=1,F46*'Faktoren für Urlaub_WoE.'!$H$24,IF($G$9=2,F46*'Faktoren für Urlaub_WoE.'!$H$23,F46*'Faktoren für Urlaub_WoE.'!$H$22)))</f>
        <v>0</v>
      </c>
      <c r="K46" s="10"/>
      <c r="L46" s="2">
        <f t="shared" si="1"/>
        <v>0</v>
      </c>
      <c r="M46" s="3" t="s">
        <v>17</v>
      </c>
      <c r="N46" s="21">
        <v>0.5</v>
      </c>
      <c r="O46" s="19" t="s">
        <v>18</v>
      </c>
      <c r="P46" s="2">
        <f>L46*0.5</f>
        <v>0</v>
      </c>
      <c r="Q46" s="85">
        <f t="shared" si="0"/>
        <v>0</v>
      </c>
    </row>
    <row r="47" spans="1:17" x14ac:dyDescent="0.2">
      <c r="A47" s="3" t="s">
        <v>123</v>
      </c>
      <c r="E47" s="59"/>
      <c r="F47" s="80"/>
      <c r="G47" s="10"/>
      <c r="H47" s="63">
        <f>IF($G$9="0",F47*'Faktoren für Urlaub_WoE.'!$G$22,IF($G$9=1,F47*'Faktoren für Urlaub_WoE.'!$G$24,IF($G$9=2,F47*'Faktoren für Urlaub_WoE.'!$G$23,F47*'Faktoren für Urlaub_WoE.'!$G$22)))</f>
        <v>0</v>
      </c>
      <c r="I47" s="10"/>
      <c r="J47" s="42">
        <f>IF($G$9="0",F47*'Faktoren für Urlaub_WoE.'!$H$22,IF($G$9=1,F47*'Faktoren für Urlaub_WoE.'!$H$24,IF($G$9=2,F47*'Faktoren für Urlaub_WoE.'!$H$23,F47*'Faktoren für Urlaub_WoE.'!$H$22)))</f>
        <v>0</v>
      </c>
      <c r="K47" s="10"/>
      <c r="L47" s="2">
        <f t="shared" si="1"/>
        <v>0</v>
      </c>
      <c r="M47" s="3" t="s">
        <v>17</v>
      </c>
      <c r="N47" s="21">
        <v>1.5</v>
      </c>
      <c r="O47" s="19" t="s">
        <v>18</v>
      </c>
      <c r="P47" s="2">
        <f>L47*1.5</f>
        <v>0</v>
      </c>
      <c r="Q47" s="85">
        <f t="shared" si="0"/>
        <v>0</v>
      </c>
    </row>
    <row r="48" spans="1:17" ht="13.5" thickBot="1" x14ac:dyDescent="0.25">
      <c r="F48" s="10"/>
      <c r="G48" s="10"/>
      <c r="H48" s="7"/>
      <c r="I48" s="10"/>
      <c r="J48" s="10"/>
      <c r="K48" s="10"/>
      <c r="L48" s="10"/>
      <c r="N48" s="20"/>
      <c r="O48" s="19"/>
      <c r="P48" s="36" t="s">
        <v>33</v>
      </c>
      <c r="Q48" s="91">
        <f>SUM(Q36:Q47)</f>
        <v>0</v>
      </c>
    </row>
    <row r="49" spans="1:17" ht="13.5" thickTop="1" x14ac:dyDescent="0.2">
      <c r="H49" s="18"/>
      <c r="I49" s="10"/>
      <c r="J49" s="10"/>
      <c r="Q49" s="49"/>
    </row>
    <row r="50" spans="1:17" x14ac:dyDescent="0.2">
      <c r="A50" s="7" t="s">
        <v>100</v>
      </c>
      <c r="H50" s="18"/>
      <c r="I50" s="10"/>
      <c r="J50" s="30"/>
      <c r="Q50" s="49"/>
    </row>
    <row r="51" spans="1:17" x14ac:dyDescent="0.2">
      <c r="H51" s="65" t="s">
        <v>103</v>
      </c>
      <c r="I51" s="69"/>
      <c r="J51" s="69"/>
      <c r="K51" s="69"/>
      <c r="L51" s="69" t="s">
        <v>111</v>
      </c>
      <c r="M51" s="69"/>
      <c r="N51" s="69"/>
      <c r="O51" s="69"/>
      <c r="P51" s="69"/>
      <c r="Q51" s="71"/>
    </row>
    <row r="52" spans="1:17" x14ac:dyDescent="0.2">
      <c r="D52" s="6" t="s">
        <v>104</v>
      </c>
      <c r="H52" s="18" t="s">
        <v>114</v>
      </c>
      <c r="I52" s="10"/>
      <c r="J52" s="10"/>
      <c r="K52" s="10"/>
      <c r="L52" s="10" t="s">
        <v>112</v>
      </c>
      <c r="M52" s="10"/>
      <c r="N52" s="10"/>
      <c r="O52" s="10"/>
      <c r="P52" s="10"/>
      <c r="Q52" s="72"/>
    </row>
    <row r="53" spans="1:17" x14ac:dyDescent="0.2">
      <c r="A53" s="3" t="s">
        <v>108</v>
      </c>
      <c r="D53" s="83">
        <f>'Grundvorber. Chorleitung'!H8</f>
        <v>0</v>
      </c>
      <c r="H53" s="18" t="s">
        <v>90</v>
      </c>
      <c r="I53" s="70"/>
      <c r="J53" s="10" t="s">
        <v>96</v>
      </c>
      <c r="K53" s="10"/>
      <c r="L53" s="60">
        <f>IF(D53&gt;0,D53+I53+I54+I55,0)</f>
        <v>0</v>
      </c>
      <c r="M53" s="35"/>
      <c r="N53" s="20"/>
      <c r="O53" s="10"/>
      <c r="P53" s="35" t="s">
        <v>87</v>
      </c>
      <c r="Q53" s="90">
        <f>IF(AND(I55=6,L53&gt;0),6/L53*D53,IF(AND(I54=5,L53&gt;0),5/L53*D53,IF(L53&gt;4.5,4.5/L53*D53,D53)))</f>
        <v>0</v>
      </c>
    </row>
    <row r="54" spans="1:17" x14ac:dyDescent="0.2">
      <c r="A54" s="3" t="s">
        <v>109</v>
      </c>
      <c r="D54" s="70"/>
      <c r="H54" s="18" t="s">
        <v>91</v>
      </c>
      <c r="I54" s="77"/>
      <c r="J54" s="10" t="s">
        <v>96</v>
      </c>
      <c r="K54" s="10"/>
      <c r="L54" s="60">
        <f>IF(D54&gt;0,D54+I53+I54+I55,0)</f>
        <v>0</v>
      </c>
      <c r="M54" s="35"/>
      <c r="N54" s="20"/>
      <c r="O54" s="10"/>
      <c r="P54" s="35" t="s">
        <v>113</v>
      </c>
      <c r="Q54" s="90">
        <f>IF(AND(I55=6,L54&gt;0),6/L54*D54,IF(L54&gt;5,5/L54*D54,D54))</f>
        <v>0</v>
      </c>
    </row>
    <row r="55" spans="1:17" x14ac:dyDescent="0.2">
      <c r="A55" s="3" t="s">
        <v>110</v>
      </c>
      <c r="D55" s="70"/>
      <c r="H55" s="43" t="s">
        <v>95</v>
      </c>
      <c r="I55" s="70"/>
      <c r="J55" s="9" t="s">
        <v>96</v>
      </c>
      <c r="K55" s="9"/>
      <c r="L55" s="42">
        <f>IF(D55&gt;0,D55+I53+I54+I55,0)</f>
        <v>0</v>
      </c>
      <c r="M55" s="73"/>
      <c r="N55" s="2"/>
      <c r="O55" s="9"/>
      <c r="P55" s="73" t="s">
        <v>97</v>
      </c>
      <c r="Q55" s="90">
        <f>IF(L55&gt;6,6/L55*D55,D55)</f>
        <v>0</v>
      </c>
    </row>
    <row r="56" spans="1:17" ht="13.5" thickBot="1" x14ac:dyDescent="0.25">
      <c r="H56" s="28"/>
      <c r="I56" s="7"/>
      <c r="J56" s="7"/>
      <c r="L56" s="7"/>
      <c r="N56" s="7"/>
      <c r="O56" s="24"/>
      <c r="P56" s="36" t="s">
        <v>36</v>
      </c>
      <c r="Q56" s="92">
        <f>Q48+Q53+Q54+Q55</f>
        <v>0</v>
      </c>
    </row>
    <row r="57" spans="1:17" ht="13.5" thickTop="1" x14ac:dyDescent="0.2">
      <c r="H57" s="28"/>
      <c r="I57" s="7"/>
      <c r="J57" s="7"/>
      <c r="L57" s="7"/>
      <c r="N57" s="7"/>
      <c r="O57" s="24"/>
      <c r="P57" s="36"/>
      <c r="Q57" s="87"/>
    </row>
    <row r="58" spans="1:17" x14ac:dyDescent="0.2">
      <c r="A58" s="38" t="s">
        <v>53</v>
      </c>
      <c r="E58" s="10"/>
      <c r="F58" s="23"/>
      <c r="G58" s="10"/>
      <c r="H58" s="28">
        <f>IF($G$9=1,F60*35/260,F60*30/260)</f>
        <v>0</v>
      </c>
      <c r="I58" s="10"/>
      <c r="J58" s="10"/>
      <c r="K58" s="10"/>
      <c r="Q58" s="86"/>
    </row>
    <row r="59" spans="1:17" x14ac:dyDescent="0.2">
      <c r="A59" s="3" t="s">
        <v>37</v>
      </c>
      <c r="C59" s="6" t="s">
        <v>39</v>
      </c>
      <c r="D59" s="1"/>
      <c r="F59" s="29"/>
      <c r="H59" s="63">
        <f>IF($G$9=1,F59*'Faktoren für Urlaub_WoE.'!$E$3,F59*'Faktoren für Urlaub_WoE.'!$E$2)</f>
        <v>0</v>
      </c>
      <c r="I59" s="10"/>
      <c r="J59" s="10"/>
      <c r="L59" s="2">
        <f>F59+H59</f>
        <v>0</v>
      </c>
      <c r="M59" s="3" t="s">
        <v>17</v>
      </c>
      <c r="N59" s="50">
        <f>D59</f>
        <v>0</v>
      </c>
      <c r="O59" s="41" t="s">
        <v>18</v>
      </c>
      <c r="P59" s="2">
        <f>L59*N59</f>
        <v>0</v>
      </c>
      <c r="Q59" s="85">
        <f>P59</f>
        <v>0</v>
      </c>
    </row>
    <row r="60" spans="1:17" x14ac:dyDescent="0.2">
      <c r="A60" s="3" t="s">
        <v>38</v>
      </c>
      <c r="C60" s="6" t="s">
        <v>39</v>
      </c>
      <c r="D60" s="1"/>
      <c r="F60" s="29"/>
      <c r="H60" s="63">
        <f>IF($G$9=1,F60*'Faktoren für Urlaub_WoE.'!$E$3,F60*'Faktoren für Urlaub_WoE.'!$E$2)</f>
        <v>0</v>
      </c>
      <c r="I60" s="10"/>
      <c r="J60" s="10"/>
      <c r="L60" s="2">
        <f>F60+H60</f>
        <v>0</v>
      </c>
      <c r="M60" s="3" t="s">
        <v>17</v>
      </c>
      <c r="N60" s="50">
        <f>D60</f>
        <v>0</v>
      </c>
      <c r="O60" s="41" t="s">
        <v>18</v>
      </c>
      <c r="P60" s="2">
        <f>L60*N60</f>
        <v>0</v>
      </c>
      <c r="Q60" s="93">
        <f>P60</f>
        <v>0</v>
      </c>
    </row>
    <row r="61" spans="1:17" x14ac:dyDescent="0.2">
      <c r="C61" s="6"/>
      <c r="H61" s="28">
        <f>IF($G$9=1,F61*'Faktoren für Urlaub_WoE.'!$E$3,F61*'Faktoren für Urlaub_WoE.'!$E$2)</f>
        <v>0</v>
      </c>
      <c r="Q61" s="86"/>
    </row>
    <row r="62" spans="1:17" x14ac:dyDescent="0.2">
      <c r="A62" s="38" t="s">
        <v>54</v>
      </c>
      <c r="D62" s="3" t="s">
        <v>74</v>
      </c>
      <c r="E62" s="10"/>
      <c r="F62" s="10"/>
      <c r="H62" s="28">
        <f>IF($G$9=1,F62*'Faktoren für Urlaub_WoE.'!$E$3,F62*'Faktoren für Urlaub_WoE.'!$E$2)</f>
        <v>0</v>
      </c>
      <c r="I62" s="10"/>
      <c r="J62" s="10"/>
      <c r="L62" s="30"/>
      <c r="P62" s="20"/>
      <c r="Q62" s="86"/>
    </row>
    <row r="63" spans="1:17" x14ac:dyDescent="0.2">
      <c r="A63" s="3" t="s">
        <v>49</v>
      </c>
      <c r="C63" s="6" t="s">
        <v>41</v>
      </c>
      <c r="D63" s="1"/>
      <c r="F63" s="29"/>
      <c r="H63" s="63">
        <f>IF($G$9=1,F63*'Faktoren für Urlaub_WoE.'!$E$3,F63*'Faktoren für Urlaub_WoE.'!$E$2)</f>
        <v>0</v>
      </c>
      <c r="I63" s="10"/>
      <c r="J63" s="10"/>
      <c r="L63" s="2">
        <f>F63+H63</f>
        <v>0</v>
      </c>
      <c r="M63" s="3" t="s">
        <v>17</v>
      </c>
      <c r="N63" s="2">
        <f>D63</f>
        <v>0</v>
      </c>
      <c r="O63" s="41" t="s">
        <v>18</v>
      </c>
      <c r="P63" s="2">
        <f>L63*N63</f>
        <v>0</v>
      </c>
      <c r="Q63" s="93">
        <f>P63/52</f>
        <v>0</v>
      </c>
    </row>
    <row r="64" spans="1:17" x14ac:dyDescent="0.2">
      <c r="A64" s="3" t="s">
        <v>40</v>
      </c>
      <c r="B64" s="10"/>
      <c r="C64" s="6" t="s">
        <v>41</v>
      </c>
      <c r="D64" s="39"/>
      <c r="E64" s="10"/>
      <c r="F64" s="40"/>
      <c r="G64" s="10"/>
      <c r="H64" s="63">
        <f>IF($G$9=1,F64*'Faktoren für Urlaub_WoE.'!$E$3,F64*'Faktoren für Urlaub_WoE.'!$E$2)</f>
        <v>0</v>
      </c>
      <c r="I64" s="10"/>
      <c r="J64" s="10"/>
      <c r="K64" s="10"/>
      <c r="L64" s="2">
        <f>F64+H64</f>
        <v>0</v>
      </c>
      <c r="M64" s="3" t="s">
        <v>17</v>
      </c>
      <c r="N64" s="2">
        <f>D64</f>
        <v>0</v>
      </c>
      <c r="O64" s="41" t="s">
        <v>18</v>
      </c>
      <c r="P64" s="2">
        <f>L64*N64</f>
        <v>0</v>
      </c>
      <c r="Q64" s="93">
        <f>P64/52</f>
        <v>0</v>
      </c>
    </row>
    <row r="65" spans="1:17" x14ac:dyDescent="0.2">
      <c r="A65" s="3" t="s">
        <v>42</v>
      </c>
      <c r="B65" s="10"/>
      <c r="C65" s="10"/>
      <c r="D65" s="10"/>
      <c r="E65" s="10"/>
      <c r="F65" s="10"/>
      <c r="G65" s="10"/>
      <c r="H65" s="28"/>
      <c r="I65" s="10"/>
      <c r="J65" s="10"/>
      <c r="K65" s="10"/>
      <c r="L65" s="10"/>
      <c r="M65" s="10"/>
      <c r="N65" s="10"/>
      <c r="Q65" s="94"/>
    </row>
    <row r="66" spans="1:17" x14ac:dyDescent="0.2">
      <c r="B66" s="10"/>
      <c r="C66" s="10"/>
      <c r="D66" s="10"/>
      <c r="E66" s="10"/>
      <c r="F66" s="10"/>
      <c r="G66" s="10"/>
      <c r="H66" s="28">
        <f>IF($G$9=1,F68*35/260,F68*30/260)</f>
        <v>0</v>
      </c>
      <c r="I66" s="10"/>
      <c r="J66" s="10"/>
      <c r="K66" s="10"/>
      <c r="L66" s="10"/>
      <c r="M66" s="10"/>
      <c r="N66" s="10"/>
      <c r="P66" s="10"/>
      <c r="Q66" s="86"/>
    </row>
    <row r="67" spans="1:17" x14ac:dyDescent="0.2">
      <c r="A67" s="38" t="s">
        <v>63</v>
      </c>
      <c r="B67" s="10"/>
      <c r="C67" s="10"/>
      <c r="D67" s="10" t="s">
        <v>64</v>
      </c>
      <c r="E67" s="10"/>
      <c r="G67" s="35" t="s">
        <v>65</v>
      </c>
      <c r="H67" s="28">
        <f>IF($G$9=1,F69*35/260,F69*30/260)</f>
        <v>0</v>
      </c>
      <c r="I67" s="10"/>
      <c r="J67" s="10"/>
      <c r="K67" s="10"/>
      <c r="L67" s="10"/>
      <c r="M67" s="10"/>
      <c r="N67" s="10"/>
      <c r="P67" s="10"/>
      <c r="Q67" s="86"/>
    </row>
    <row r="68" spans="1:17" x14ac:dyDescent="0.2">
      <c r="A68" s="3" t="s">
        <v>62</v>
      </c>
      <c r="D68" s="29"/>
      <c r="F68" s="29"/>
      <c r="H68" s="63">
        <f>IF($G$9=1,F68*'Faktoren für Urlaub_WoE.'!$E$3,F68*'Faktoren für Urlaub_WoE.'!$E$2)</f>
        <v>0</v>
      </c>
      <c r="L68" s="2">
        <f>F68+H68</f>
        <v>0</v>
      </c>
      <c r="N68" s="2">
        <f>(D68+D68/3)/60</f>
        <v>0</v>
      </c>
      <c r="P68" s="2">
        <f>L68*N68</f>
        <v>0</v>
      </c>
      <c r="Q68" s="85">
        <f>P68/52</f>
        <v>0</v>
      </c>
    </row>
    <row r="69" spans="1:17" x14ac:dyDescent="0.2">
      <c r="A69" s="3" t="s">
        <v>69</v>
      </c>
      <c r="D69" s="29"/>
      <c r="E69" s="10"/>
      <c r="F69" s="29"/>
      <c r="G69" s="10"/>
      <c r="H69" s="63">
        <f>IF($G$9=1,F69*'Faktoren für Urlaub_WoE.'!$E$3,F69*'Faktoren für Urlaub_WoE.'!$E$2)</f>
        <v>0</v>
      </c>
      <c r="I69" s="10"/>
      <c r="J69" s="10"/>
      <c r="K69" s="10"/>
      <c r="L69" s="2">
        <f>F69+H69</f>
        <v>0</v>
      </c>
      <c r="N69" s="2">
        <f>(D69*2)/60</f>
        <v>0</v>
      </c>
      <c r="P69" s="2">
        <f>L69*N69</f>
        <v>0</v>
      </c>
      <c r="Q69" s="85">
        <f>P69/52</f>
        <v>0</v>
      </c>
    </row>
    <row r="70" spans="1:17" x14ac:dyDescent="0.2">
      <c r="O70" s="8"/>
      <c r="P70" s="7"/>
      <c r="Q70" s="86"/>
    </row>
    <row r="71" spans="1:17" ht="13.5" thickBot="1" x14ac:dyDescent="0.25">
      <c r="A71" s="26" t="s">
        <v>44</v>
      </c>
      <c r="P71" s="25"/>
      <c r="Q71" s="91">
        <f>Q32+Q56+Q59+Q60+Q63+Q64+Q65+Q68+Q69</f>
        <v>0</v>
      </c>
    </row>
    <row r="72" spans="1:17" ht="13.5" thickTop="1" x14ac:dyDescent="0.2">
      <c r="P72" s="25"/>
    </row>
    <row r="73" spans="1:17" ht="13.5" thickBot="1" x14ac:dyDescent="0.25">
      <c r="A73" s="26" t="s">
        <v>55</v>
      </c>
      <c r="O73" s="6"/>
      <c r="Q73" s="22">
        <f>ROUND(Q71,2)</f>
        <v>0</v>
      </c>
    </row>
    <row r="74" spans="1:17" ht="13.5" thickTop="1" x14ac:dyDescent="0.2"/>
    <row r="75" spans="1:17" x14ac:dyDescent="0.2">
      <c r="A75" s="26" t="s">
        <v>48</v>
      </c>
      <c r="C75" s="189"/>
      <c r="D75" s="189"/>
      <c r="E75" s="189"/>
      <c r="F75" s="189"/>
      <c r="G75" s="189"/>
      <c r="H75" s="189"/>
      <c r="I75" s="189"/>
      <c r="J75" s="189"/>
      <c r="K75" s="189"/>
      <c r="L75" s="189"/>
      <c r="M75" s="189"/>
      <c r="N75" s="189"/>
      <c r="O75" s="189"/>
      <c r="P75" s="189"/>
      <c r="Q75" s="189"/>
    </row>
    <row r="76" spans="1:17" x14ac:dyDescent="0.2">
      <c r="C76" s="189"/>
      <c r="D76" s="189"/>
      <c r="E76" s="189"/>
      <c r="F76" s="189"/>
      <c r="G76" s="189"/>
      <c r="H76" s="189"/>
      <c r="I76" s="189"/>
      <c r="J76" s="189"/>
      <c r="K76" s="189"/>
      <c r="L76" s="189"/>
      <c r="M76" s="189"/>
      <c r="N76" s="189"/>
      <c r="O76" s="189"/>
      <c r="P76" s="189"/>
      <c r="Q76" s="189"/>
    </row>
    <row r="77" spans="1:17" x14ac:dyDescent="0.2">
      <c r="C77" s="189"/>
      <c r="D77" s="189"/>
      <c r="E77" s="189"/>
      <c r="F77" s="189"/>
      <c r="G77" s="189"/>
      <c r="H77" s="189"/>
      <c r="I77" s="189"/>
      <c r="J77" s="189"/>
      <c r="K77" s="189"/>
      <c r="L77" s="189"/>
      <c r="M77" s="189"/>
      <c r="N77" s="189"/>
      <c r="O77" s="189"/>
      <c r="P77" s="189"/>
      <c r="Q77" s="189"/>
    </row>
    <row r="78" spans="1:17" x14ac:dyDescent="0.2">
      <c r="A78" s="26"/>
      <c r="C78" s="188"/>
      <c r="D78" s="189"/>
      <c r="E78" s="189"/>
      <c r="F78" s="189"/>
      <c r="G78" s="189"/>
      <c r="H78" s="189"/>
      <c r="I78" s="189"/>
      <c r="J78" s="189"/>
      <c r="K78" s="189"/>
      <c r="L78" s="189"/>
      <c r="M78" s="189"/>
      <c r="N78" s="189"/>
      <c r="O78" s="189"/>
      <c r="P78" s="189"/>
      <c r="Q78" s="189"/>
    </row>
    <row r="79" spans="1:17" x14ac:dyDescent="0.2">
      <c r="M79" s="8"/>
      <c r="O79" s="8"/>
      <c r="P79" s="7"/>
    </row>
    <row r="80" spans="1:17" x14ac:dyDescent="0.2">
      <c r="A80" s="27"/>
      <c r="B80" s="9"/>
      <c r="D80" s="9"/>
      <c r="E80" s="9"/>
      <c r="F80" s="9"/>
      <c r="H80" s="9"/>
      <c r="I80" s="9"/>
      <c r="J80" s="9"/>
      <c r="K80" s="9"/>
      <c r="M80" s="189"/>
      <c r="N80" s="189"/>
      <c r="O80" s="189"/>
      <c r="P80" s="189"/>
    </row>
    <row r="81" spans="1:17" x14ac:dyDescent="0.2">
      <c r="A81" s="38" t="s">
        <v>56</v>
      </c>
      <c r="D81" s="38" t="s">
        <v>57</v>
      </c>
      <c r="E81" s="38"/>
      <c r="F81" s="38"/>
      <c r="H81" s="38" t="s">
        <v>19</v>
      </c>
      <c r="I81" s="38"/>
      <c r="J81" s="38"/>
      <c r="K81" s="38"/>
      <c r="L81" s="38"/>
      <c r="M81" s="38"/>
      <c r="N81" s="38"/>
      <c r="O81" s="56" t="s">
        <v>20</v>
      </c>
      <c r="P81" s="38"/>
      <c r="Q81" s="38"/>
    </row>
    <row r="82" spans="1:17" x14ac:dyDescent="0.2">
      <c r="D82" s="38"/>
      <c r="E82" s="56" t="s">
        <v>58</v>
      </c>
      <c r="F82" s="38"/>
      <c r="H82" s="38" t="s">
        <v>21</v>
      </c>
      <c r="I82" s="38"/>
      <c r="J82" s="38"/>
      <c r="K82" s="38"/>
      <c r="L82" s="38"/>
      <c r="M82" s="38"/>
      <c r="N82" s="38"/>
      <c r="O82" s="38"/>
      <c r="P82" s="34" t="s">
        <v>43</v>
      </c>
      <c r="Q82" s="38"/>
    </row>
    <row r="83" spans="1:17" x14ac:dyDescent="0.2">
      <c r="D83" s="54" t="s">
        <v>61</v>
      </c>
    </row>
    <row r="84" spans="1:17" x14ac:dyDescent="0.2">
      <c r="D84" s="55" t="s">
        <v>60</v>
      </c>
      <c r="N84" s="190">
        <f ca="1">TODAY()</f>
        <v>44981</v>
      </c>
      <c r="O84" s="190"/>
      <c r="P84" s="9"/>
      <c r="Q84" s="9"/>
    </row>
    <row r="85" spans="1:17" x14ac:dyDescent="0.2">
      <c r="D85" s="55" t="s">
        <v>144</v>
      </c>
      <c r="N85" s="3" t="s">
        <v>22</v>
      </c>
    </row>
    <row r="87" spans="1:17" x14ac:dyDescent="0.2">
      <c r="A87" s="38" t="s">
        <v>142</v>
      </c>
    </row>
    <row r="88" spans="1:17" ht="28.5" x14ac:dyDescent="0.45">
      <c r="A88" s="37" t="s">
        <v>143</v>
      </c>
    </row>
  </sheetData>
  <sheetProtection algorithmName="SHA-512" hashValue="paQRotIsU4TZG8JvWDgBsRD7qGa5xZTCPBxU+iMOeJfdywgDmi3EwHpnK0qVmtUIg0Z1AikaODSnWFp2G6kgyg==" saltValue="N/YIesD6fA/KWPoKqV7A3A==" spinCount="100000" sheet="1" selectLockedCells="1"/>
  <mergeCells count="20">
    <mergeCell ref="A6:C6"/>
    <mergeCell ref="C76:Q76"/>
    <mergeCell ref="A45:B45"/>
    <mergeCell ref="A35:B35"/>
    <mergeCell ref="A36:B36"/>
    <mergeCell ref="K6:P6"/>
    <mergeCell ref="I10:K10"/>
    <mergeCell ref="E11:G11"/>
    <mergeCell ref="I11:K11"/>
    <mergeCell ref="E10:G10"/>
    <mergeCell ref="A39:B39"/>
    <mergeCell ref="A42:B42"/>
    <mergeCell ref="C78:Q78"/>
    <mergeCell ref="M80:P80"/>
    <mergeCell ref="N84:O84"/>
    <mergeCell ref="A23:C23"/>
    <mergeCell ref="A24:C24"/>
    <mergeCell ref="A25:C25"/>
    <mergeCell ref="C77:Q77"/>
    <mergeCell ref="C75:Q75"/>
  </mergeCells>
  <phoneticPr fontId="4" type="noConversion"/>
  <dataValidations xWindow="640" yWindow="288" count="14">
    <dataValidation type="whole" allowBlank="1" showInputMessage="1" showErrorMessage="1" error="Bitte hier keine 0 eingeben!" sqref="M9 K9" xr:uid="{00000000-0002-0000-0000-000000000000}">
      <formula1>1</formula1>
      <formula2>10</formula2>
    </dataValidation>
    <dataValidation type="whole" allowBlank="1" showInputMessage="1" showErrorMessage="1" error="Eingabemöglichkeit: 0 = keine GdB; 1 = GdB 30/40; 2 = GdB 50 bis 100" sqref="G9" xr:uid="{00000000-0002-0000-0000-000001000000}">
      <formula1>0</formula1>
      <formula2>2</formula2>
    </dataValidation>
    <dataValidation type="list" allowBlank="1" showInputMessage="1" showErrorMessage="1" sqref="G6:G7" xr:uid="{00000000-0002-0000-0000-000002000000}">
      <formula1>$E$5:$I$5</formula1>
    </dataValidation>
    <dataValidation type="list" allowBlank="1" showInputMessage="1" showErrorMessage="1" error="Bitte entweder  A, B oder C setzen!" sqref="I6:I7" xr:uid="{00000000-0002-0000-0000-000003000000}">
      <formula1>$E$5:$G$5</formula1>
    </dataValidation>
    <dataValidation type="whole" allowBlank="1" showInputMessage="1" showErrorMessage="1" sqref="D26" xr:uid="{00000000-0002-0000-0000-000005000000}">
      <formula1>1</formula1>
      <formula2>100</formula2>
    </dataValidation>
    <dataValidation type="whole" allowBlank="1" showInputMessage="1" showErrorMessage="1" sqref="E63:F64 F68:F69 C36 C39 C42 C45" xr:uid="{00000000-0002-0000-0000-000006000000}">
      <formula1>1</formula1>
      <formula2>1000</formula2>
    </dataValidation>
    <dataValidation type="whole" allowBlank="1" showInputMessage="1" showErrorMessage="1" sqref="F59:F60 F37:F38 F46:F47 F43:F44 F40:F41" xr:uid="{00000000-0002-0000-0000-000007000000}">
      <formula1>1</formula1>
      <formula2>52</formula2>
    </dataValidation>
    <dataValidation type="whole" allowBlank="1" showInputMessage="1" showErrorMessage="1" error="Dauer in Minuten darf nicht höher als 45 sein!" sqref="D68:D69" xr:uid="{00000000-0002-0000-0000-000008000000}">
      <formula1>1</formula1>
      <formula2>45</formula2>
    </dataValidation>
    <dataValidation type="decimal" allowBlank="1" showInputMessage="1" showErrorMessage="1" error="Stundensatz darf nicht höher als 1,0 sein!" sqref="D59" xr:uid="{00000000-0002-0000-0000-000009000000}">
      <formula1>0</formula1>
      <formula2>1</formula2>
    </dataValidation>
    <dataValidation type="decimal" allowBlank="1" showInputMessage="1" showErrorMessage="1" error="Stundensatz darf nicht höher als 0,25 sein!" sqref="D60" xr:uid="{00000000-0002-0000-0000-00000A000000}">
      <formula1>0</formula1>
      <formula2>0.25</formula2>
    </dataValidation>
    <dataValidation type="decimal" allowBlank="1" showInputMessage="1" showErrorMessage="1" error="Zahl darf nicht größer als 2,5 sein!" sqref="Q65" xr:uid="{00000000-0002-0000-0000-00000B000000}">
      <formula1>0</formula1>
      <formula2>2.5</formula2>
    </dataValidation>
    <dataValidation type="decimal" allowBlank="1" showInputMessage="1" showErrorMessage="1" sqref="F21 D23:D25" xr:uid="{00000000-0002-0000-0000-00000C000000}">
      <formula1>1</formula1>
      <formula2>100</formula2>
    </dataValidation>
    <dataValidation allowBlank="1" sqref="H24" xr:uid="{00000000-0002-0000-0000-00000D000000}"/>
    <dataValidation type="decimal" allowBlank="1" showInputMessage="1" showErrorMessage="1" errorTitle="Zu hoher Wert" error="Maximal können 40 Wochenenddienste im Jahr wahrgenommen werden, da Jahresurlaub (6) und dienstfreie Wochenenden (6) zum Abzug kommen (bei GdB unter 30)." sqref="F23:F25" xr:uid="{B4810F13-ABC8-402D-80B9-B7942A73EEF6}">
      <formula1>1</formula1>
      <formula2>40</formula2>
    </dataValidation>
  </dataValidations>
  <pageMargins left="0.31496062992125984" right="0.11811023622047245" top="0.23622047244094491" bottom="0.27559055118110237" header="0.19685039370078741" footer="0.27559055118110237"/>
  <pageSetup paperSize="9" scale="90" orientation="landscape" horizontalDpi="300" r:id="rId1"/>
  <headerFooter alignWithMargins="0">
    <oddFooter>&amp;L&amp;P von 2 (&amp;F)</oddFooter>
  </headerFooter>
  <ignoredErrors>
    <ignoredError sqref="L24"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5"/>
  <sheetViews>
    <sheetView zoomScaleNormal="100" workbookViewId="0">
      <selection activeCell="F4" sqref="F4"/>
    </sheetView>
  </sheetViews>
  <sheetFormatPr baseColWidth="10" defaultColWidth="11.42578125" defaultRowHeight="12.75" x14ac:dyDescent="0.2"/>
  <cols>
    <col min="1" max="1" width="4" style="3" customWidth="1"/>
    <col min="2" max="2" width="36.7109375" style="3" customWidth="1"/>
    <col min="3" max="3" width="15" style="3" customWidth="1"/>
    <col min="4" max="4" width="11.7109375" style="3" customWidth="1"/>
    <col min="5" max="5" width="12.140625" style="3" customWidth="1"/>
    <col min="6" max="6" width="11.42578125" style="3" customWidth="1"/>
    <col min="7" max="7" width="18.42578125" style="3" bestFit="1" customWidth="1"/>
    <col min="8" max="8" width="13" style="3" customWidth="1"/>
    <col min="9" max="9" width="7.28515625" style="3" customWidth="1"/>
    <col min="10" max="16384" width="11.42578125" style="3"/>
  </cols>
  <sheetData>
    <row r="1" spans="1:8" x14ac:dyDescent="0.2">
      <c r="A1" s="106" t="s">
        <v>127</v>
      </c>
      <c r="B1" s="107"/>
      <c r="C1" s="107"/>
      <c r="D1" s="107"/>
      <c r="E1" s="107"/>
      <c r="F1" s="107"/>
      <c r="G1" s="107">
        <f>Besch.Nachweis!G7</f>
        <v>0</v>
      </c>
      <c r="H1" s="108" t="s">
        <v>131</v>
      </c>
    </row>
    <row r="2" spans="1:8" x14ac:dyDescent="0.2">
      <c r="A2" s="112"/>
      <c r="B2" s="113">
        <v>1</v>
      </c>
      <c r="C2" s="113">
        <v>2</v>
      </c>
      <c r="D2" s="113">
        <v>3</v>
      </c>
      <c r="E2" s="113">
        <v>4</v>
      </c>
      <c r="F2" s="113">
        <v>5</v>
      </c>
      <c r="G2" s="113">
        <v>6</v>
      </c>
      <c r="H2" s="113">
        <v>7</v>
      </c>
    </row>
    <row r="3" spans="1:8" ht="89.25" x14ac:dyDescent="0.2">
      <c r="A3" s="112"/>
      <c r="B3" s="112" t="s">
        <v>126</v>
      </c>
      <c r="C3" s="114" t="s">
        <v>115</v>
      </c>
      <c r="D3" s="114" t="s">
        <v>116</v>
      </c>
      <c r="E3" s="114" t="s">
        <v>125</v>
      </c>
      <c r="F3" s="115" t="s">
        <v>163</v>
      </c>
      <c r="G3" s="116" t="s">
        <v>164</v>
      </c>
      <c r="H3" s="116" t="s">
        <v>165</v>
      </c>
    </row>
    <row r="4" spans="1:8" x14ac:dyDescent="0.2">
      <c r="A4" s="109">
        <v>1</v>
      </c>
      <c r="B4" s="110" t="str">
        <f>Besch.Nachweis!A36</f>
        <v>Musterchor</v>
      </c>
      <c r="C4" s="109">
        <f>Besch.Nachweis!C36</f>
        <v>0</v>
      </c>
      <c r="D4" s="110">
        <f>Besch.Nachweis!F36</f>
        <v>0</v>
      </c>
      <c r="E4" s="110">
        <f>Besch.Nachweis!F37+Besch.Nachweis!F38</f>
        <v>0</v>
      </c>
      <c r="F4" s="111"/>
      <c r="G4" s="117" t="s">
        <v>130</v>
      </c>
      <c r="H4" s="118">
        <f>IF(D4+E4&lt;46,F4/46*(D4+E4),F4)</f>
        <v>0</v>
      </c>
    </row>
    <row r="5" spans="1:8" x14ac:dyDescent="0.2">
      <c r="A5" s="81">
        <v>2</v>
      </c>
      <c r="B5" s="82">
        <f>Besch.Nachweis!A39</f>
        <v>0</v>
      </c>
      <c r="C5" s="81">
        <f>Besch.Nachweis!C39</f>
        <v>0</v>
      </c>
      <c r="D5" s="82">
        <f>Besch.Nachweis!F39</f>
        <v>0</v>
      </c>
      <c r="E5" s="82">
        <f>Besch.Nachweis!F40+Besch.Nachweis!F41</f>
        <v>0</v>
      </c>
      <c r="F5" s="44"/>
      <c r="G5" s="84"/>
      <c r="H5" s="118">
        <f>IF(D5+E5&lt;46,F5/46*(D5+E5),F5)</f>
        <v>0</v>
      </c>
    </row>
    <row r="6" spans="1:8" x14ac:dyDescent="0.2">
      <c r="A6" s="81">
        <v>3</v>
      </c>
      <c r="B6" s="82">
        <f>Besch.Nachweis!A42</f>
        <v>0</v>
      </c>
      <c r="C6" s="81">
        <f>Besch.Nachweis!C42</f>
        <v>0</v>
      </c>
      <c r="D6" s="82">
        <f>Besch.Nachweis!F42</f>
        <v>0</v>
      </c>
      <c r="E6" s="82">
        <f>Besch.Nachweis!F43+Besch.Nachweis!F44</f>
        <v>0</v>
      </c>
      <c r="F6" s="44"/>
      <c r="G6" s="84"/>
      <c r="H6" s="118">
        <f>IF(D6+E6&lt;46,F6/46*(D6+E6),F6)</f>
        <v>0</v>
      </c>
    </row>
    <row r="7" spans="1:8" x14ac:dyDescent="0.2">
      <c r="A7" s="81">
        <v>4</v>
      </c>
      <c r="B7" s="82">
        <f>Besch.Nachweis!A45</f>
        <v>0</v>
      </c>
      <c r="C7" s="81">
        <f>Besch.Nachweis!C45</f>
        <v>0</v>
      </c>
      <c r="D7" s="82">
        <f>Besch.Nachweis!F45</f>
        <v>0</v>
      </c>
      <c r="E7" s="82">
        <f>Besch.Nachweis!F46+Besch.Nachweis!F47</f>
        <v>0</v>
      </c>
      <c r="F7" s="44"/>
      <c r="G7" s="84"/>
      <c r="H7" s="118">
        <f>IF(D7+E7&lt;46,F7/46*(D7+E7),F7)</f>
        <v>0</v>
      </c>
    </row>
    <row r="8" spans="1:8" x14ac:dyDescent="0.2">
      <c r="G8" s="119" t="s">
        <v>122</v>
      </c>
      <c r="H8" s="120">
        <f>SUM(H4:H7)</f>
        <v>0</v>
      </c>
    </row>
    <row r="9" spans="1:8" x14ac:dyDescent="0.2">
      <c r="H9" s="78"/>
    </row>
    <row r="10" spans="1:8" s="95" customFormat="1" ht="15" x14ac:dyDescent="0.2">
      <c r="A10" s="95" t="s">
        <v>159</v>
      </c>
    </row>
    <row r="11" spans="1:8" s="95" customFormat="1" ht="15" x14ac:dyDescent="0.2"/>
    <row r="12" spans="1:8" s="95" customFormat="1" ht="15.75" x14ac:dyDescent="0.25">
      <c r="A12" s="95" t="s">
        <v>160</v>
      </c>
    </row>
    <row r="13" spans="1:8" s="95" customFormat="1" ht="15" x14ac:dyDescent="0.2"/>
    <row r="14" spans="1:8" s="95" customFormat="1" ht="15" x14ac:dyDescent="0.2">
      <c r="A14" s="95" t="s">
        <v>161</v>
      </c>
    </row>
    <row r="15" spans="1:8" s="95" customFormat="1" ht="15" x14ac:dyDescent="0.2">
      <c r="A15" s="95" t="s">
        <v>162</v>
      </c>
    </row>
    <row r="17" spans="1:9" ht="15.75" x14ac:dyDescent="0.25">
      <c r="A17" s="95" t="s">
        <v>153</v>
      </c>
      <c r="B17" s="95"/>
    </row>
    <row r="18" spans="1:9" ht="15" x14ac:dyDescent="0.2">
      <c r="A18" s="95" t="s">
        <v>128</v>
      </c>
      <c r="B18" s="95"/>
    </row>
    <row r="19" spans="1:9" ht="15" x14ac:dyDescent="0.2">
      <c r="A19" s="95"/>
      <c r="B19" s="95"/>
    </row>
    <row r="20" spans="1:9" ht="15.75" x14ac:dyDescent="0.25">
      <c r="A20" s="95" t="s">
        <v>152</v>
      </c>
      <c r="B20" s="95"/>
    </row>
    <row r="21" spans="1:9" ht="15" x14ac:dyDescent="0.2">
      <c r="A21" s="103" t="s">
        <v>117</v>
      </c>
      <c r="B21" s="95"/>
    </row>
    <row r="22" spans="1:9" ht="15" x14ac:dyDescent="0.2">
      <c r="A22" s="103" t="s">
        <v>155</v>
      </c>
      <c r="B22" s="95"/>
    </row>
    <row r="23" spans="1:9" ht="15" x14ac:dyDescent="0.2">
      <c r="A23" s="103" t="s">
        <v>154</v>
      </c>
      <c r="B23" s="95"/>
    </row>
    <row r="24" spans="1:9" ht="13.5" thickBot="1" x14ac:dyDescent="0.25"/>
    <row r="25" spans="1:9" x14ac:dyDescent="0.2">
      <c r="A25" s="172"/>
      <c r="B25" s="173"/>
      <c r="C25" s="173"/>
      <c r="D25" s="173"/>
      <c r="E25" s="173"/>
      <c r="F25" s="173"/>
      <c r="G25" s="173"/>
      <c r="H25" s="173"/>
      <c r="I25" s="174"/>
    </row>
    <row r="26" spans="1:9" s="171" customFormat="1" x14ac:dyDescent="0.2">
      <c r="A26" s="175" t="s">
        <v>213</v>
      </c>
      <c r="B26" s="176"/>
      <c r="C26" s="176"/>
      <c r="D26" s="176"/>
      <c r="E26" s="176"/>
      <c r="F26" s="176"/>
      <c r="G26" s="176"/>
      <c r="H26" s="176"/>
      <c r="I26" s="177"/>
    </row>
    <row r="27" spans="1:9" s="171" customFormat="1" x14ac:dyDescent="0.2">
      <c r="A27" s="178"/>
      <c r="B27" s="176"/>
      <c r="C27" s="176"/>
      <c r="D27" s="176"/>
      <c r="E27" s="176"/>
      <c r="F27" s="176"/>
      <c r="G27" s="176"/>
      <c r="H27" s="176"/>
      <c r="I27" s="177"/>
    </row>
    <row r="28" spans="1:9" s="171" customFormat="1" x14ac:dyDescent="0.2">
      <c r="A28" s="178" t="s">
        <v>212</v>
      </c>
      <c r="B28" s="176"/>
      <c r="C28" s="176"/>
      <c r="D28" s="176"/>
      <c r="E28" s="176"/>
      <c r="F28" s="176"/>
      <c r="G28" s="176"/>
      <c r="H28" s="176"/>
      <c r="I28" s="177"/>
    </row>
    <row r="29" spans="1:9" s="171" customFormat="1" x14ac:dyDescent="0.2">
      <c r="A29" s="178"/>
      <c r="B29" s="176"/>
      <c r="C29" s="176"/>
      <c r="D29" s="176"/>
      <c r="E29" s="176"/>
      <c r="F29" s="176"/>
      <c r="G29" s="176"/>
      <c r="H29" s="179"/>
      <c r="I29" s="177"/>
    </row>
    <row r="30" spans="1:9" s="171" customFormat="1" x14ac:dyDescent="0.2">
      <c r="A30" s="178" t="s">
        <v>214</v>
      </c>
      <c r="B30" s="176"/>
      <c r="C30" s="176"/>
      <c r="D30" s="176"/>
      <c r="E30" s="176"/>
      <c r="F30" s="176"/>
      <c r="G30" s="176"/>
      <c r="H30" s="179"/>
      <c r="I30" s="177"/>
    </row>
    <row r="31" spans="1:9" s="171" customFormat="1" x14ac:dyDescent="0.2">
      <c r="A31" s="178" t="s">
        <v>215</v>
      </c>
      <c r="B31" s="176"/>
      <c r="C31" s="176"/>
      <c r="D31" s="176"/>
      <c r="E31" s="176"/>
      <c r="F31" s="176"/>
      <c r="G31" s="176"/>
      <c r="H31" s="179"/>
      <c r="I31" s="177"/>
    </row>
    <row r="32" spans="1:9" s="171" customFormat="1" x14ac:dyDescent="0.2">
      <c r="A32" s="178"/>
      <c r="B32" s="176"/>
      <c r="C32" s="176"/>
      <c r="D32" s="176"/>
      <c r="E32" s="176"/>
      <c r="F32" s="176"/>
      <c r="G32" s="176"/>
      <c r="H32" s="179"/>
      <c r="I32" s="177"/>
    </row>
    <row r="33" spans="1:9" s="171" customFormat="1" x14ac:dyDescent="0.2">
      <c r="A33" s="178" t="s">
        <v>216</v>
      </c>
      <c r="B33" s="176"/>
      <c r="C33" s="176"/>
      <c r="D33" s="176"/>
      <c r="E33" s="176"/>
      <c r="F33" s="176"/>
      <c r="G33" s="176"/>
      <c r="H33" s="179"/>
      <c r="I33" s="177"/>
    </row>
    <row r="34" spans="1:9" s="171" customFormat="1" x14ac:dyDescent="0.2">
      <c r="A34" s="178" t="s">
        <v>217</v>
      </c>
      <c r="B34" s="176"/>
      <c r="C34" s="176"/>
      <c r="D34" s="176"/>
      <c r="E34" s="176"/>
      <c r="F34" s="176"/>
      <c r="G34" s="176"/>
      <c r="H34" s="179" t="s">
        <v>218</v>
      </c>
      <c r="I34" s="177"/>
    </row>
    <row r="35" spans="1:9" s="171" customFormat="1" x14ac:dyDescent="0.2">
      <c r="A35" s="178"/>
      <c r="B35" s="176"/>
      <c r="C35" s="176"/>
      <c r="D35" s="176"/>
      <c r="E35" s="176"/>
      <c r="F35" s="176"/>
      <c r="G35" s="176"/>
      <c r="H35" s="179"/>
      <c r="I35" s="177"/>
    </row>
    <row r="36" spans="1:9" s="171" customFormat="1" x14ac:dyDescent="0.2">
      <c r="A36" s="178" t="s">
        <v>219</v>
      </c>
      <c r="B36" s="176"/>
      <c r="C36" s="176"/>
      <c r="D36" s="176"/>
      <c r="E36" s="176"/>
      <c r="F36" s="176"/>
      <c r="G36" s="176"/>
      <c r="H36" s="179"/>
      <c r="I36" s="177"/>
    </row>
    <row r="37" spans="1:9" s="171" customFormat="1" x14ac:dyDescent="0.2">
      <c r="A37" s="178" t="s">
        <v>220</v>
      </c>
      <c r="B37" s="176"/>
      <c r="C37" s="176"/>
      <c r="D37" s="176"/>
      <c r="E37" s="176"/>
      <c r="F37" s="176"/>
      <c r="G37" s="176"/>
      <c r="H37" s="179" t="s">
        <v>192</v>
      </c>
      <c r="I37" s="177"/>
    </row>
    <row r="38" spans="1:9" s="171" customFormat="1" x14ac:dyDescent="0.2">
      <c r="A38" s="178"/>
      <c r="B38" s="176"/>
      <c r="C38" s="176"/>
      <c r="D38" s="176"/>
      <c r="E38" s="176"/>
      <c r="F38" s="176"/>
      <c r="G38" s="176"/>
      <c r="H38" s="179"/>
      <c r="I38" s="177"/>
    </row>
    <row r="39" spans="1:9" s="171" customFormat="1" x14ac:dyDescent="0.2">
      <c r="A39" s="178" t="s">
        <v>221</v>
      </c>
      <c r="B39" s="176"/>
      <c r="C39" s="176"/>
      <c r="D39" s="176"/>
      <c r="E39" s="176"/>
      <c r="F39" s="176"/>
      <c r="G39" s="176"/>
      <c r="H39" s="179"/>
      <c r="I39" s="177"/>
    </row>
    <row r="40" spans="1:9" s="171" customFormat="1" x14ac:dyDescent="0.2">
      <c r="A40" s="178"/>
      <c r="B40" s="176"/>
      <c r="C40" s="176"/>
      <c r="D40" s="176"/>
      <c r="E40" s="176"/>
      <c r="F40" s="176"/>
      <c r="G40" s="176"/>
      <c r="H40" s="179"/>
      <c r="I40" s="177"/>
    </row>
    <row r="41" spans="1:9" s="171" customFormat="1" x14ac:dyDescent="0.2">
      <c r="A41" s="178" t="s">
        <v>222</v>
      </c>
      <c r="B41" s="176"/>
      <c r="C41" s="176"/>
      <c r="D41" s="176"/>
      <c r="E41" s="176"/>
      <c r="F41" s="176"/>
      <c r="G41" s="176"/>
      <c r="H41" s="179"/>
      <c r="I41" s="177"/>
    </row>
    <row r="42" spans="1:9" s="171" customFormat="1" x14ac:dyDescent="0.2">
      <c r="A42" s="178"/>
      <c r="B42" s="176"/>
      <c r="C42" s="176"/>
      <c r="D42" s="176"/>
      <c r="E42" s="176"/>
      <c r="F42" s="176"/>
      <c r="G42" s="176"/>
      <c r="H42" s="179"/>
      <c r="I42" s="177"/>
    </row>
    <row r="43" spans="1:9" s="171" customFormat="1" x14ac:dyDescent="0.2">
      <c r="A43" s="178" t="s">
        <v>223</v>
      </c>
      <c r="B43" s="176"/>
      <c r="C43" s="176"/>
      <c r="D43" s="176"/>
      <c r="E43" s="176"/>
      <c r="F43" s="176"/>
      <c r="G43" s="176"/>
      <c r="H43" s="179" t="s">
        <v>194</v>
      </c>
      <c r="I43" s="177"/>
    </row>
    <row r="44" spans="1:9" s="171" customFormat="1" x14ac:dyDescent="0.2">
      <c r="A44" s="178"/>
      <c r="B44" s="176"/>
      <c r="C44" s="176"/>
      <c r="D44" s="176"/>
      <c r="E44" s="176"/>
      <c r="F44" s="176"/>
      <c r="G44" s="176"/>
      <c r="H44" s="179"/>
      <c r="I44" s="177"/>
    </row>
    <row r="45" spans="1:9" s="171" customFormat="1" x14ac:dyDescent="0.2">
      <c r="A45" s="178" t="s">
        <v>224</v>
      </c>
      <c r="B45" s="176"/>
      <c r="C45" s="176"/>
      <c r="D45" s="176"/>
      <c r="E45" s="176"/>
      <c r="F45" s="176"/>
      <c r="G45" s="176"/>
      <c r="H45" s="179"/>
      <c r="I45" s="177"/>
    </row>
    <row r="46" spans="1:9" s="171" customFormat="1" x14ac:dyDescent="0.2">
      <c r="A46" s="178" t="s">
        <v>225</v>
      </c>
      <c r="B46" s="176"/>
      <c r="C46" s="176"/>
      <c r="D46" s="176"/>
      <c r="E46" s="176"/>
      <c r="F46" s="176"/>
      <c r="G46" s="176"/>
      <c r="H46" s="179" t="s">
        <v>218</v>
      </c>
      <c r="I46" s="177"/>
    </row>
    <row r="47" spans="1:9" s="171" customFormat="1" x14ac:dyDescent="0.2">
      <c r="A47" s="178"/>
      <c r="B47" s="176"/>
      <c r="C47" s="176"/>
      <c r="D47" s="176"/>
      <c r="E47" s="176"/>
      <c r="F47" s="176"/>
      <c r="G47" s="176"/>
      <c r="H47" s="179"/>
      <c r="I47" s="177"/>
    </row>
    <row r="48" spans="1:9" s="171" customFormat="1" x14ac:dyDescent="0.2">
      <c r="A48" s="178" t="s">
        <v>226</v>
      </c>
      <c r="B48" s="176"/>
      <c r="C48" s="176"/>
      <c r="D48" s="176"/>
      <c r="E48" s="176"/>
      <c r="F48" s="176"/>
      <c r="G48" s="176"/>
      <c r="H48" s="179" t="s">
        <v>194</v>
      </c>
      <c r="I48" s="177"/>
    </row>
    <row r="49" spans="1:9" s="171" customFormat="1" x14ac:dyDescent="0.2">
      <c r="A49" s="178"/>
      <c r="B49" s="176"/>
      <c r="C49" s="176"/>
      <c r="D49" s="176"/>
      <c r="E49" s="176"/>
      <c r="F49" s="176"/>
      <c r="G49" s="176"/>
      <c r="H49" s="179"/>
      <c r="I49" s="177"/>
    </row>
    <row r="50" spans="1:9" s="171" customFormat="1" x14ac:dyDescent="0.2">
      <c r="A50" s="178" t="s">
        <v>227</v>
      </c>
      <c r="B50" s="176"/>
      <c r="C50" s="176"/>
      <c r="D50" s="176"/>
      <c r="E50" s="176"/>
      <c r="F50" s="176"/>
      <c r="G50" s="176"/>
      <c r="H50" s="179" t="s">
        <v>228</v>
      </c>
      <c r="I50" s="177"/>
    </row>
    <row r="51" spans="1:9" s="171" customFormat="1" x14ac:dyDescent="0.2">
      <c r="A51" s="178"/>
      <c r="B51" s="176"/>
      <c r="C51" s="176"/>
      <c r="D51" s="176"/>
      <c r="E51" s="176"/>
      <c r="F51" s="176"/>
      <c r="G51" s="176"/>
      <c r="H51" s="179"/>
      <c r="I51" s="177"/>
    </row>
    <row r="52" spans="1:9" s="171" customFormat="1" x14ac:dyDescent="0.2">
      <c r="A52" s="178" t="s">
        <v>229</v>
      </c>
      <c r="B52" s="176"/>
      <c r="C52" s="176"/>
      <c r="D52" s="176"/>
      <c r="E52" s="176"/>
      <c r="F52" s="176"/>
      <c r="G52" s="176"/>
      <c r="H52" s="179"/>
      <c r="I52" s="177"/>
    </row>
    <row r="53" spans="1:9" s="171" customFormat="1" x14ac:dyDescent="0.2">
      <c r="A53" s="178" t="s">
        <v>230</v>
      </c>
      <c r="B53" s="176"/>
      <c r="C53" s="176"/>
      <c r="D53" s="176"/>
      <c r="E53" s="176"/>
      <c r="F53" s="176"/>
      <c r="G53" s="176"/>
      <c r="H53" s="179"/>
      <c r="I53" s="177"/>
    </row>
    <row r="54" spans="1:9" s="171" customFormat="1" x14ac:dyDescent="0.2">
      <c r="A54" s="178"/>
      <c r="B54" s="176"/>
      <c r="C54" s="176"/>
      <c r="D54" s="176"/>
      <c r="E54" s="176"/>
      <c r="F54" s="176"/>
      <c r="G54" s="176"/>
      <c r="H54" s="179"/>
      <c r="I54" s="177"/>
    </row>
    <row r="55" spans="1:9" s="171" customFormat="1" x14ac:dyDescent="0.2">
      <c r="A55" s="178" t="s">
        <v>231</v>
      </c>
      <c r="B55" s="176"/>
      <c r="C55" s="176"/>
      <c r="D55" s="176"/>
      <c r="E55" s="176"/>
      <c r="F55" s="176"/>
      <c r="G55" s="176"/>
      <c r="H55" s="179"/>
      <c r="I55" s="177"/>
    </row>
    <row r="56" spans="1:9" s="171" customFormat="1" x14ac:dyDescent="0.2">
      <c r="A56" s="178" t="s">
        <v>232</v>
      </c>
      <c r="B56" s="176"/>
      <c r="C56" s="176"/>
      <c r="D56" s="176"/>
      <c r="E56" s="176"/>
      <c r="F56" s="176"/>
      <c r="G56" s="176"/>
      <c r="H56" s="179"/>
      <c r="I56" s="177"/>
    </row>
    <row r="57" spans="1:9" s="171" customFormat="1" x14ac:dyDescent="0.2">
      <c r="A57" s="178"/>
      <c r="B57" s="176"/>
      <c r="C57" s="176"/>
      <c r="D57" s="176"/>
      <c r="E57" s="176"/>
      <c r="F57" s="176"/>
      <c r="G57" s="176"/>
      <c r="H57" s="179"/>
      <c r="I57" s="177"/>
    </row>
    <row r="58" spans="1:9" s="171" customFormat="1" x14ac:dyDescent="0.2">
      <c r="A58" s="178" t="s">
        <v>233</v>
      </c>
      <c r="B58" s="176"/>
      <c r="C58" s="176"/>
      <c r="D58" s="176"/>
      <c r="E58" s="176"/>
      <c r="F58" s="176"/>
      <c r="G58" s="176"/>
      <c r="H58" s="179"/>
      <c r="I58" s="177"/>
    </row>
    <row r="59" spans="1:9" s="171" customFormat="1" x14ac:dyDescent="0.2">
      <c r="A59" s="178" t="s">
        <v>234</v>
      </c>
      <c r="B59" s="176"/>
      <c r="C59" s="176"/>
      <c r="D59" s="176"/>
      <c r="E59" s="176"/>
      <c r="F59" s="176"/>
      <c r="G59" s="176"/>
      <c r="H59" s="179" t="s">
        <v>235</v>
      </c>
      <c r="I59" s="177"/>
    </row>
    <row r="60" spans="1:9" s="171" customFormat="1" x14ac:dyDescent="0.2">
      <c r="A60" s="178"/>
      <c r="B60" s="176"/>
      <c r="C60" s="176"/>
      <c r="D60" s="176"/>
      <c r="E60" s="176"/>
      <c r="F60" s="176"/>
      <c r="G60" s="176"/>
      <c r="H60" s="176"/>
      <c r="I60" s="177"/>
    </row>
    <row r="61" spans="1:9" s="171" customFormat="1" x14ac:dyDescent="0.2">
      <c r="A61" s="178" t="s">
        <v>236</v>
      </c>
      <c r="B61" s="176"/>
      <c r="C61" s="176"/>
      <c r="D61" s="176"/>
      <c r="E61" s="176"/>
      <c r="F61" s="176"/>
      <c r="G61" s="176"/>
      <c r="H61" s="176"/>
      <c r="I61" s="177"/>
    </row>
    <row r="62" spans="1:9" s="171" customFormat="1" x14ac:dyDescent="0.2">
      <c r="A62" s="178" t="s">
        <v>237</v>
      </c>
      <c r="B62" s="176"/>
      <c r="C62" s="176"/>
      <c r="D62" s="176"/>
      <c r="E62" s="176"/>
      <c r="F62" s="176"/>
      <c r="G62" s="176"/>
      <c r="H62" s="179" t="s">
        <v>238</v>
      </c>
      <c r="I62" s="177"/>
    </row>
    <row r="63" spans="1:9" s="171" customFormat="1" x14ac:dyDescent="0.2">
      <c r="A63" s="178"/>
      <c r="B63" s="176"/>
      <c r="C63" s="176"/>
      <c r="D63" s="176"/>
      <c r="E63" s="176"/>
      <c r="F63" s="176"/>
      <c r="G63" s="176"/>
      <c r="H63" s="176"/>
      <c r="I63" s="177"/>
    </row>
    <row r="64" spans="1:9" s="171" customFormat="1" x14ac:dyDescent="0.2">
      <c r="A64" s="178" t="s">
        <v>239</v>
      </c>
      <c r="B64" s="176"/>
      <c r="C64" s="176"/>
      <c r="D64" s="176"/>
      <c r="E64" s="176"/>
      <c r="F64" s="176"/>
      <c r="G64" s="176"/>
      <c r="H64" s="176"/>
      <c r="I64" s="177"/>
    </row>
    <row r="65" spans="1:9" s="171" customFormat="1" x14ac:dyDescent="0.2">
      <c r="A65" s="178"/>
      <c r="B65" s="176"/>
      <c r="C65" s="176"/>
      <c r="D65" s="176"/>
      <c r="E65" s="176"/>
      <c r="F65" s="176"/>
      <c r="G65" s="176"/>
      <c r="H65" s="176"/>
      <c r="I65" s="177"/>
    </row>
    <row r="66" spans="1:9" s="171" customFormat="1" x14ac:dyDescent="0.2">
      <c r="A66" s="178" t="s">
        <v>240</v>
      </c>
      <c r="B66" s="176"/>
      <c r="C66" s="176"/>
      <c r="D66" s="176"/>
      <c r="E66" s="176"/>
      <c r="F66" s="176"/>
      <c r="G66" s="176"/>
      <c r="H66" s="176"/>
      <c r="I66" s="177"/>
    </row>
    <row r="67" spans="1:9" s="171" customFormat="1" x14ac:dyDescent="0.2">
      <c r="A67" s="178" t="s">
        <v>241</v>
      </c>
      <c r="B67" s="176"/>
      <c r="C67" s="176"/>
      <c r="D67" s="176"/>
      <c r="E67" s="176"/>
      <c r="F67" s="176"/>
      <c r="G67" s="176"/>
      <c r="H67" s="176"/>
      <c r="I67" s="177"/>
    </row>
    <row r="68" spans="1:9" s="171" customFormat="1" x14ac:dyDescent="0.2">
      <c r="A68" s="178" t="s">
        <v>242</v>
      </c>
      <c r="B68" s="176"/>
      <c r="C68" s="176"/>
      <c r="D68" s="176"/>
      <c r="E68" s="176"/>
      <c r="F68" s="176"/>
      <c r="G68" s="176"/>
      <c r="H68" s="176"/>
      <c r="I68" s="177"/>
    </row>
    <row r="69" spans="1:9" s="171" customFormat="1" x14ac:dyDescent="0.2">
      <c r="A69" s="178" t="s">
        <v>243</v>
      </c>
      <c r="B69" s="176"/>
      <c r="C69" s="176"/>
      <c r="D69" s="176"/>
      <c r="E69" s="176"/>
      <c r="F69" s="176"/>
      <c r="G69" s="176"/>
      <c r="H69" s="176"/>
      <c r="I69" s="177"/>
    </row>
    <row r="70" spans="1:9" s="171" customFormat="1" ht="13.5" thickBot="1" x14ac:dyDescent="0.25">
      <c r="A70" s="180"/>
      <c r="B70" s="181"/>
      <c r="C70" s="181"/>
      <c r="D70" s="181"/>
      <c r="E70" s="181"/>
      <c r="F70" s="181"/>
      <c r="G70" s="181"/>
      <c r="H70" s="181"/>
      <c r="I70" s="182"/>
    </row>
    <row r="71" spans="1:9" s="171" customFormat="1" x14ac:dyDescent="0.2"/>
    <row r="72" spans="1:9" s="171" customFormat="1" x14ac:dyDescent="0.2"/>
    <row r="73" spans="1:9" s="171" customFormat="1" x14ac:dyDescent="0.2"/>
    <row r="74" spans="1:9" s="171" customFormat="1" x14ac:dyDescent="0.2"/>
    <row r="75" spans="1:9" s="171" customFormat="1" x14ac:dyDescent="0.2"/>
  </sheetData>
  <sheetProtection algorithmName="SHA-512" hashValue="rujBZduDFUgxCdMmkpEAXJk1f0Hb6UEBby0MwxSgrvq595ly8oh8kUj22PZyFr8RLh1Em8iXteyOdilCeza5Zw==" saltValue="WDCSULVtVQfymZfLS11U9A==" spinCount="100000" sheet="1" selectLockedCells="1"/>
  <phoneticPr fontId="4" type="noConversion"/>
  <pageMargins left="0.78740157499999996" right="0.78740157499999996" top="0.984251969" bottom="0.984251969" header="0.4921259845" footer="0.4921259845"/>
  <pageSetup paperSize="9" scale="99" orientation="landscape" r:id="rId1"/>
  <headerFooter alignWithMargins="0"/>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workbookViewId="0">
      <selection activeCell="J2" sqref="J2"/>
    </sheetView>
  </sheetViews>
  <sheetFormatPr baseColWidth="10" defaultRowHeight="12.75" x14ac:dyDescent="0.2"/>
  <cols>
    <col min="11" max="11" width="6.85546875" customWidth="1"/>
  </cols>
  <sheetData>
    <row r="1" spans="1:11" ht="15.75" x14ac:dyDescent="0.25">
      <c r="A1" s="104" t="s">
        <v>189</v>
      </c>
    </row>
    <row r="2" spans="1:11" ht="15.75" x14ac:dyDescent="0.25">
      <c r="A2" s="104" t="s">
        <v>118</v>
      </c>
    </row>
    <row r="3" spans="1:11" ht="15" x14ac:dyDescent="0.2">
      <c r="A3" s="105"/>
    </row>
    <row r="4" spans="1:11" ht="15.75" x14ac:dyDescent="0.25">
      <c r="A4" s="105" t="s">
        <v>156</v>
      </c>
    </row>
    <row r="5" spans="1:11" ht="15" x14ac:dyDescent="0.2">
      <c r="A5" s="105" t="s">
        <v>76</v>
      </c>
    </row>
    <row r="6" spans="1:11" ht="15" x14ac:dyDescent="0.2">
      <c r="A6" s="105"/>
    </row>
    <row r="7" spans="1:11" ht="15" x14ac:dyDescent="0.2">
      <c r="A7" s="105" t="s">
        <v>83</v>
      </c>
    </row>
    <row r="8" spans="1:11" ht="15" x14ac:dyDescent="0.2">
      <c r="A8" s="105" t="s">
        <v>84</v>
      </c>
    </row>
    <row r="9" spans="1:11" ht="15" x14ac:dyDescent="0.2">
      <c r="A9" s="105" t="s">
        <v>129</v>
      </c>
    </row>
    <row r="10" spans="1:11" ht="15.75" x14ac:dyDescent="0.25">
      <c r="A10" s="105" t="s">
        <v>244</v>
      </c>
    </row>
    <row r="11" spans="1:11" ht="15" x14ac:dyDescent="0.2">
      <c r="A11" s="105"/>
    </row>
    <row r="12" spans="1:11" ht="15.75" x14ac:dyDescent="0.25">
      <c r="A12" s="105" t="s">
        <v>157</v>
      </c>
    </row>
    <row r="13" spans="1:11" ht="15" x14ac:dyDescent="0.2">
      <c r="A13" s="105" t="s">
        <v>158</v>
      </c>
    </row>
    <row r="14" spans="1:11" x14ac:dyDescent="0.2">
      <c r="A14" s="64"/>
    </row>
    <row r="15" spans="1:11" ht="13.5" thickBot="1" x14ac:dyDescent="0.25">
      <c r="A15" s="64"/>
    </row>
    <row r="16" spans="1:11" x14ac:dyDescent="0.2">
      <c r="A16" s="157" t="s">
        <v>199</v>
      </c>
      <c r="B16" s="158"/>
      <c r="C16" s="158"/>
      <c r="D16" s="158"/>
      <c r="E16" s="158"/>
      <c r="F16" s="158"/>
      <c r="G16" s="158"/>
      <c r="H16" s="158"/>
      <c r="I16" s="158"/>
      <c r="J16" s="158"/>
      <c r="K16" s="159"/>
    </row>
    <row r="17" spans="1:11" x14ac:dyDescent="0.2">
      <c r="A17" s="160"/>
      <c r="B17" s="161"/>
      <c r="C17" s="161"/>
      <c r="D17" s="161"/>
      <c r="E17" s="161"/>
      <c r="F17" s="161"/>
      <c r="G17" s="161"/>
      <c r="H17" s="161"/>
      <c r="I17" s="161"/>
      <c r="J17" s="161"/>
      <c r="K17" s="162"/>
    </row>
    <row r="18" spans="1:11" x14ac:dyDescent="0.2">
      <c r="A18" s="163" t="s">
        <v>190</v>
      </c>
      <c r="B18" s="161"/>
      <c r="C18" s="161"/>
      <c r="D18" s="161"/>
      <c r="E18" s="161"/>
      <c r="F18" s="161"/>
      <c r="G18" s="161"/>
      <c r="H18" s="161"/>
      <c r="I18" s="161"/>
      <c r="J18" s="161"/>
      <c r="K18" s="162"/>
    </row>
    <row r="19" spans="1:11" x14ac:dyDescent="0.2">
      <c r="A19" s="164"/>
      <c r="B19" s="161"/>
      <c r="C19" s="161"/>
      <c r="D19" s="161"/>
      <c r="E19" s="161"/>
      <c r="F19" s="161"/>
      <c r="G19" s="161"/>
      <c r="H19" s="161"/>
      <c r="I19" s="161"/>
      <c r="J19" s="161"/>
      <c r="K19" s="162"/>
    </row>
    <row r="20" spans="1:11" x14ac:dyDescent="0.2">
      <c r="A20" s="164" t="s">
        <v>191</v>
      </c>
      <c r="B20" s="161"/>
      <c r="C20" s="161"/>
      <c r="D20" s="161"/>
      <c r="E20" s="161"/>
      <c r="F20" s="161"/>
      <c r="G20" s="161"/>
      <c r="H20" s="161"/>
      <c r="I20" s="161"/>
      <c r="J20" s="165" t="s">
        <v>192</v>
      </c>
      <c r="K20" s="162"/>
    </row>
    <row r="21" spans="1:11" x14ac:dyDescent="0.2">
      <c r="A21" s="164" t="s">
        <v>193</v>
      </c>
      <c r="B21" s="161"/>
      <c r="C21" s="161"/>
      <c r="D21" s="161"/>
      <c r="E21" s="161"/>
      <c r="F21" s="161"/>
      <c r="G21" s="161"/>
      <c r="H21" s="161"/>
      <c r="I21" s="161"/>
      <c r="J21" s="165" t="s">
        <v>194</v>
      </c>
      <c r="K21" s="162"/>
    </row>
    <row r="22" spans="1:11" x14ac:dyDescent="0.2">
      <c r="A22" s="164" t="s">
        <v>195</v>
      </c>
      <c r="B22" s="161"/>
      <c r="C22" s="161"/>
      <c r="D22" s="161"/>
      <c r="E22" s="161"/>
      <c r="F22" s="161"/>
      <c r="G22" s="161"/>
      <c r="H22" s="161"/>
      <c r="I22" s="161"/>
      <c r="J22" s="166"/>
      <c r="K22" s="162"/>
    </row>
    <row r="23" spans="1:11" x14ac:dyDescent="0.2">
      <c r="A23" s="164"/>
      <c r="B23" s="161"/>
      <c r="C23" s="161"/>
      <c r="D23" s="161"/>
      <c r="E23" s="161"/>
      <c r="F23" s="161"/>
      <c r="G23" s="161"/>
      <c r="H23" s="161"/>
      <c r="I23" s="161"/>
      <c r="J23" s="166"/>
      <c r="K23" s="162"/>
    </row>
    <row r="24" spans="1:11" x14ac:dyDescent="0.2">
      <c r="A24" s="164" t="s">
        <v>196</v>
      </c>
      <c r="B24" s="161"/>
      <c r="C24" s="161"/>
      <c r="D24" s="161"/>
      <c r="E24" s="161"/>
      <c r="F24" s="161"/>
      <c r="G24" s="161"/>
      <c r="H24" s="161"/>
      <c r="I24" s="161"/>
      <c r="J24" s="165" t="s">
        <v>194</v>
      </c>
      <c r="K24" s="162"/>
    </row>
    <row r="25" spans="1:11" x14ac:dyDescent="0.2">
      <c r="A25" s="164"/>
      <c r="B25" s="161"/>
      <c r="C25" s="161"/>
      <c r="D25" s="161"/>
      <c r="E25" s="161"/>
      <c r="F25" s="161"/>
      <c r="G25" s="161"/>
      <c r="H25" s="161"/>
      <c r="I25" s="161"/>
      <c r="J25" s="166"/>
      <c r="K25" s="162"/>
    </row>
    <row r="26" spans="1:11" x14ac:dyDescent="0.2">
      <c r="A26" s="164" t="s">
        <v>197</v>
      </c>
      <c r="B26" s="161"/>
      <c r="C26" s="161"/>
      <c r="D26" s="161"/>
      <c r="E26" s="161"/>
      <c r="F26" s="161"/>
      <c r="G26" s="161"/>
      <c r="H26" s="161"/>
      <c r="I26" s="161"/>
      <c r="J26" s="165" t="s">
        <v>198</v>
      </c>
      <c r="K26" s="162"/>
    </row>
    <row r="27" spans="1:11" x14ac:dyDescent="0.2">
      <c r="A27" s="164" t="s">
        <v>200</v>
      </c>
      <c r="B27" s="161"/>
      <c r="C27" s="161"/>
      <c r="D27" s="161"/>
      <c r="E27" s="161"/>
      <c r="F27" s="161"/>
      <c r="G27" s="161"/>
      <c r="H27" s="161"/>
      <c r="I27" s="161"/>
      <c r="J27" s="165"/>
      <c r="K27" s="162"/>
    </row>
    <row r="28" spans="1:11" x14ac:dyDescent="0.2">
      <c r="A28" s="164"/>
      <c r="B28" s="161"/>
      <c r="C28" s="161"/>
      <c r="D28" s="161"/>
      <c r="E28" s="161"/>
      <c r="F28" s="161"/>
      <c r="G28" s="161"/>
      <c r="H28" s="161"/>
      <c r="I28" s="161"/>
      <c r="J28" s="166"/>
      <c r="K28" s="162"/>
    </row>
    <row r="29" spans="1:11" x14ac:dyDescent="0.2">
      <c r="A29" s="164" t="s">
        <v>201</v>
      </c>
      <c r="B29" s="161"/>
      <c r="C29" s="161"/>
      <c r="D29" s="161"/>
      <c r="E29" s="161"/>
      <c r="F29" s="161"/>
      <c r="G29" s="161"/>
      <c r="H29" s="161"/>
      <c r="I29" s="161"/>
      <c r="J29" s="165" t="s">
        <v>192</v>
      </c>
      <c r="K29" s="162"/>
    </row>
    <row r="30" spans="1:11" x14ac:dyDescent="0.2">
      <c r="A30" s="164" t="s">
        <v>200</v>
      </c>
      <c r="B30" s="161"/>
      <c r="C30" s="161"/>
      <c r="D30" s="161"/>
      <c r="E30" s="161"/>
      <c r="F30" s="161"/>
      <c r="G30" s="161"/>
      <c r="H30" s="161"/>
      <c r="I30" s="161"/>
      <c r="J30" s="166"/>
      <c r="K30" s="162"/>
    </row>
    <row r="31" spans="1:11" x14ac:dyDescent="0.2">
      <c r="A31" s="167"/>
      <c r="B31" s="161"/>
      <c r="C31" s="161"/>
      <c r="D31" s="161"/>
      <c r="E31" s="161"/>
      <c r="F31" s="161"/>
      <c r="G31" s="161"/>
      <c r="H31" s="161"/>
      <c r="I31" s="161"/>
      <c r="J31" s="166"/>
      <c r="K31" s="162"/>
    </row>
    <row r="32" spans="1:11" x14ac:dyDescent="0.2">
      <c r="A32" s="164" t="s">
        <v>202</v>
      </c>
      <c r="B32" s="161"/>
      <c r="C32" s="161"/>
      <c r="D32" s="161"/>
      <c r="E32" s="161"/>
      <c r="F32" s="161"/>
      <c r="G32" s="161"/>
      <c r="H32" s="161"/>
      <c r="I32" s="161"/>
      <c r="J32" s="165" t="s">
        <v>204</v>
      </c>
      <c r="K32" s="162"/>
    </row>
    <row r="33" spans="1:11" x14ac:dyDescent="0.2">
      <c r="A33" s="164" t="s">
        <v>203</v>
      </c>
      <c r="B33" s="161"/>
      <c r="C33" s="161"/>
      <c r="D33" s="161"/>
      <c r="E33" s="161"/>
      <c r="F33" s="161"/>
      <c r="G33" s="161"/>
      <c r="H33" s="161"/>
      <c r="I33" s="161"/>
      <c r="J33" s="166"/>
      <c r="K33" s="162"/>
    </row>
    <row r="34" spans="1:11" x14ac:dyDescent="0.2">
      <c r="A34" s="167"/>
      <c r="B34" s="161"/>
      <c r="C34" s="161"/>
      <c r="D34" s="161"/>
      <c r="E34" s="161"/>
      <c r="F34" s="161"/>
      <c r="G34" s="161"/>
      <c r="H34" s="161"/>
      <c r="I34" s="161"/>
      <c r="J34" s="166"/>
      <c r="K34" s="162"/>
    </row>
    <row r="35" spans="1:11" x14ac:dyDescent="0.2">
      <c r="A35" s="164" t="s">
        <v>205</v>
      </c>
      <c r="B35" s="161"/>
      <c r="C35" s="161"/>
      <c r="D35" s="161"/>
      <c r="E35" s="161"/>
      <c r="F35" s="161"/>
      <c r="G35" s="161"/>
      <c r="H35" s="161"/>
      <c r="I35" s="161"/>
      <c r="J35" s="165" t="s">
        <v>206</v>
      </c>
      <c r="K35" s="162"/>
    </row>
    <row r="36" spans="1:11" x14ac:dyDescent="0.2">
      <c r="A36" s="167"/>
      <c r="B36" s="161"/>
      <c r="C36" s="161"/>
      <c r="D36" s="161"/>
      <c r="E36" s="161"/>
      <c r="F36" s="161"/>
      <c r="G36" s="161"/>
      <c r="H36" s="161"/>
      <c r="I36" s="161"/>
      <c r="J36" s="166"/>
      <c r="K36" s="162"/>
    </row>
    <row r="37" spans="1:11" x14ac:dyDescent="0.2">
      <c r="A37" s="164" t="s">
        <v>207</v>
      </c>
      <c r="B37" s="161"/>
      <c r="C37" s="161"/>
      <c r="D37" s="161"/>
      <c r="E37" s="161"/>
      <c r="F37" s="161"/>
      <c r="G37" s="161"/>
      <c r="H37" s="161"/>
      <c r="I37" s="161"/>
      <c r="J37" s="166"/>
      <c r="K37" s="162"/>
    </row>
    <row r="38" spans="1:11" x14ac:dyDescent="0.2">
      <c r="A38" s="164"/>
      <c r="B38" s="161"/>
      <c r="C38" s="161"/>
      <c r="D38" s="161"/>
      <c r="E38" s="161"/>
      <c r="F38" s="161"/>
      <c r="G38" s="161"/>
      <c r="H38" s="161"/>
      <c r="I38" s="161"/>
      <c r="J38" s="166"/>
      <c r="K38" s="162"/>
    </row>
    <row r="39" spans="1:11" x14ac:dyDescent="0.2">
      <c r="A39" s="164" t="s">
        <v>208</v>
      </c>
      <c r="B39" s="161"/>
      <c r="C39" s="161"/>
      <c r="D39" s="161"/>
      <c r="E39" s="161"/>
      <c r="F39" s="161"/>
      <c r="G39" s="161"/>
      <c r="H39" s="161"/>
      <c r="I39" s="161"/>
      <c r="J39" s="161"/>
      <c r="K39" s="162"/>
    </row>
    <row r="40" spans="1:11" x14ac:dyDescent="0.2">
      <c r="A40" s="164" t="s">
        <v>209</v>
      </c>
      <c r="B40" s="161"/>
      <c r="C40" s="161"/>
      <c r="D40" s="161"/>
      <c r="E40" s="161"/>
      <c r="F40" s="161"/>
      <c r="G40" s="161"/>
      <c r="H40" s="161"/>
      <c r="I40" s="161"/>
      <c r="J40" s="161"/>
      <c r="K40" s="162"/>
    </row>
    <row r="41" spans="1:11" x14ac:dyDescent="0.2">
      <c r="A41" s="164" t="s">
        <v>210</v>
      </c>
      <c r="B41" s="161"/>
      <c r="C41" s="161"/>
      <c r="D41" s="161"/>
      <c r="E41" s="161"/>
      <c r="F41" s="161"/>
      <c r="G41" s="161"/>
      <c r="H41" s="161"/>
      <c r="I41" s="161"/>
      <c r="J41" s="161"/>
      <c r="K41" s="162"/>
    </row>
    <row r="42" spans="1:11" x14ac:dyDescent="0.2">
      <c r="A42" s="164" t="s">
        <v>211</v>
      </c>
      <c r="B42" s="161"/>
      <c r="C42" s="161"/>
      <c r="D42" s="161"/>
      <c r="E42" s="161"/>
      <c r="F42" s="161"/>
      <c r="G42" s="161"/>
      <c r="H42" s="161"/>
      <c r="I42" s="161"/>
      <c r="J42" s="161"/>
      <c r="K42" s="162"/>
    </row>
    <row r="43" spans="1:11" ht="13.5" thickBot="1" x14ac:dyDescent="0.25">
      <c r="A43" s="168"/>
      <c r="B43" s="169"/>
      <c r="C43" s="169"/>
      <c r="D43" s="169"/>
      <c r="E43" s="169"/>
      <c r="F43" s="169"/>
      <c r="G43" s="169"/>
      <c r="H43" s="169"/>
      <c r="I43" s="169"/>
      <c r="J43" s="169"/>
      <c r="K43" s="170"/>
    </row>
  </sheetData>
  <sheetProtection algorithmName="SHA-512" hashValue="S5Go5tKzHGiAzUNfXO3lVOZuodK9EQ2lIk+kWojUR5J4+BOujfuEmX8zMzUi5vG4r5RsLoO2CXOYgX4suArVYw==" saltValue="+CvO7GXUJYvNK91Xy94pPA==" spinCount="100000" sheet="1" selectLockedCells="1"/>
  <phoneticPr fontId="4"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1"/>
  <sheetViews>
    <sheetView topLeftCell="A21" zoomScaleNormal="100" workbookViewId="0">
      <selection activeCell="I32" sqref="I32"/>
    </sheetView>
  </sheetViews>
  <sheetFormatPr baseColWidth="10" defaultColWidth="11.42578125" defaultRowHeight="12.75" x14ac:dyDescent="0.2"/>
  <cols>
    <col min="1" max="1" width="57.85546875" style="3" customWidth="1"/>
    <col min="2" max="2" width="9" style="3" customWidth="1"/>
    <col min="3" max="3" width="8.7109375" style="3" customWidth="1"/>
    <col min="4" max="4" width="10.140625" style="3" customWidth="1"/>
    <col min="5" max="5" width="11.7109375" style="3" customWidth="1"/>
    <col min="6" max="6" width="6.7109375" style="3" customWidth="1"/>
    <col min="7" max="7" width="8" style="3" customWidth="1"/>
    <col min="8" max="8" width="13.5703125" style="3" customWidth="1"/>
    <col min="9" max="9" width="11.42578125" style="3"/>
    <col min="10" max="10" width="3.28515625" style="3" customWidth="1"/>
    <col min="11" max="16384" width="11.42578125" style="3"/>
  </cols>
  <sheetData>
    <row r="1" spans="1:10" hidden="1" x14ac:dyDescent="0.2">
      <c r="A1" s="99"/>
      <c r="B1" s="99" t="s">
        <v>71</v>
      </c>
      <c r="C1" s="99" t="s">
        <v>72</v>
      </c>
      <c r="D1" s="99" t="s">
        <v>70</v>
      </c>
      <c r="E1" s="99" t="s">
        <v>73</v>
      </c>
      <c r="F1" s="99"/>
      <c r="G1" s="99"/>
      <c r="H1" s="99"/>
      <c r="I1" s="99"/>
      <c r="J1" s="99"/>
    </row>
    <row r="2" spans="1:10" hidden="1" x14ac:dyDescent="0.2">
      <c r="A2" s="99" t="s">
        <v>79</v>
      </c>
      <c r="B2" s="99">
        <v>52</v>
      </c>
      <c r="C2" s="99">
        <v>46</v>
      </c>
      <c r="D2" s="100">
        <f>B2/C2</f>
        <v>1.1304347826086956</v>
      </c>
      <c r="E2" s="100">
        <f>D2-1</f>
        <v>0.13043478260869557</v>
      </c>
      <c r="F2" s="99"/>
      <c r="G2" s="99"/>
      <c r="H2" s="99"/>
      <c r="I2" s="99"/>
      <c r="J2" s="99"/>
    </row>
    <row r="3" spans="1:10" hidden="1" x14ac:dyDescent="0.2">
      <c r="A3" s="101" t="s">
        <v>80</v>
      </c>
      <c r="B3" s="99">
        <v>52</v>
      </c>
      <c r="C3" s="99">
        <v>45</v>
      </c>
      <c r="D3" s="100">
        <f>B3/C3</f>
        <v>1.1555555555555554</v>
      </c>
      <c r="E3" s="100">
        <f>D3-1</f>
        <v>0.15555555555555545</v>
      </c>
      <c r="F3" s="99"/>
      <c r="G3" s="99"/>
      <c r="H3" s="99"/>
      <c r="I3" s="99"/>
      <c r="J3" s="99"/>
    </row>
    <row r="4" spans="1:10" hidden="1" x14ac:dyDescent="0.2">
      <c r="A4" s="99" t="s">
        <v>81</v>
      </c>
      <c r="B4" s="99">
        <v>52</v>
      </c>
      <c r="C4" s="99">
        <v>40</v>
      </c>
      <c r="D4" s="100">
        <f>B4/C4</f>
        <v>1.3</v>
      </c>
      <c r="E4" s="99">
        <f>(D4-1)/2</f>
        <v>0.15000000000000002</v>
      </c>
      <c r="F4" s="99" t="s">
        <v>75</v>
      </c>
      <c r="G4" s="99"/>
      <c r="H4" s="99"/>
      <c r="I4" s="99"/>
      <c r="J4" s="99"/>
    </row>
    <row r="5" spans="1:10" hidden="1" x14ac:dyDescent="0.2">
      <c r="A5" s="99"/>
      <c r="B5" s="99"/>
      <c r="C5" s="99"/>
      <c r="D5" s="99"/>
      <c r="E5" s="99"/>
      <c r="F5" s="99"/>
      <c r="G5" s="99"/>
      <c r="H5" s="99"/>
      <c r="I5" s="99"/>
      <c r="J5" s="99"/>
    </row>
    <row r="6" spans="1:10" hidden="1" x14ac:dyDescent="0.2">
      <c r="A6" s="99" t="s">
        <v>82</v>
      </c>
      <c r="B6" s="99">
        <v>52</v>
      </c>
      <c r="C6" s="99">
        <v>39</v>
      </c>
      <c r="D6" s="100">
        <f>B6/C6</f>
        <v>1.3333333333333333</v>
      </c>
      <c r="E6" s="99">
        <f>(D6-1)/2</f>
        <v>0.16666666666666663</v>
      </c>
      <c r="F6" s="99" t="s">
        <v>75</v>
      </c>
      <c r="G6" s="99"/>
      <c r="H6" s="99"/>
      <c r="I6" s="99"/>
      <c r="J6" s="99"/>
    </row>
    <row r="7" spans="1:10" hidden="1" x14ac:dyDescent="0.2">
      <c r="A7" s="99"/>
      <c r="B7" s="99"/>
      <c r="C7" s="99"/>
      <c r="D7" s="100"/>
      <c r="E7" s="99"/>
      <c r="F7" s="99"/>
      <c r="G7" s="99"/>
      <c r="H7" s="99"/>
      <c r="I7" s="99"/>
      <c r="J7" s="99"/>
    </row>
    <row r="8" spans="1:10" hidden="1" x14ac:dyDescent="0.2">
      <c r="A8" s="99"/>
      <c r="B8" s="99"/>
      <c r="C8" s="99"/>
      <c r="D8" s="99"/>
      <c r="E8" s="99"/>
      <c r="F8" s="99"/>
      <c r="G8" s="99"/>
      <c r="H8" s="99"/>
      <c r="I8" s="99"/>
      <c r="J8" s="99"/>
    </row>
    <row r="9" spans="1:10" hidden="1" x14ac:dyDescent="0.2">
      <c r="A9" s="99"/>
      <c r="B9" s="99"/>
      <c r="C9" s="101" t="s">
        <v>139</v>
      </c>
      <c r="D9" s="99"/>
      <c r="E9" s="99"/>
      <c r="F9" s="99"/>
      <c r="G9" s="99"/>
      <c r="H9" s="99"/>
      <c r="I9" s="99"/>
      <c r="J9" s="99"/>
    </row>
    <row r="10" spans="1:10" hidden="1" x14ac:dyDescent="0.2">
      <c r="A10" s="99"/>
      <c r="B10" s="99"/>
      <c r="C10" s="101" t="s">
        <v>137</v>
      </c>
      <c r="D10" s="101" t="s">
        <v>140</v>
      </c>
      <c r="E10" s="101" t="s">
        <v>138</v>
      </c>
      <c r="F10" s="99"/>
      <c r="G10" s="99"/>
      <c r="H10" s="99"/>
      <c r="I10" s="99"/>
      <c r="J10" s="99"/>
    </row>
    <row r="11" spans="1:10" hidden="1" x14ac:dyDescent="0.2">
      <c r="A11" s="99"/>
      <c r="B11" s="99"/>
      <c r="C11" s="99">
        <f>C2</f>
        <v>46</v>
      </c>
      <c r="D11" s="99">
        <f>C11*E2</f>
        <v>5.9999999999999964</v>
      </c>
      <c r="E11" s="99"/>
      <c r="F11" s="99"/>
      <c r="G11" s="99"/>
      <c r="H11" s="99"/>
      <c r="I11" s="99"/>
      <c r="J11" s="99"/>
    </row>
    <row r="12" spans="1:10" hidden="1" x14ac:dyDescent="0.2">
      <c r="A12" s="99"/>
      <c r="B12" s="99"/>
      <c r="C12" s="99">
        <f t="shared" ref="C12:C14" si="0">C3</f>
        <v>45</v>
      </c>
      <c r="D12" s="99">
        <f t="shared" ref="D12:D15" si="1">C12*E3</f>
        <v>6.9999999999999947</v>
      </c>
      <c r="E12" s="99"/>
      <c r="F12" s="99"/>
      <c r="G12" s="99"/>
      <c r="H12" s="99"/>
      <c r="I12" s="99"/>
      <c r="J12" s="99"/>
    </row>
    <row r="13" spans="1:10" hidden="1" x14ac:dyDescent="0.2">
      <c r="A13" s="99"/>
      <c r="B13" s="99"/>
      <c r="C13" s="99">
        <f t="shared" si="0"/>
        <v>40</v>
      </c>
      <c r="D13" s="99">
        <f t="shared" si="1"/>
        <v>6.0000000000000009</v>
      </c>
      <c r="E13" s="99">
        <v>6</v>
      </c>
      <c r="F13" s="99"/>
      <c r="G13" s="99"/>
      <c r="H13" s="99"/>
      <c r="I13" s="99"/>
      <c r="J13" s="99"/>
    </row>
    <row r="14" spans="1:10" hidden="1" x14ac:dyDescent="0.2">
      <c r="A14" s="99"/>
      <c r="B14" s="99"/>
      <c r="C14" s="99">
        <f t="shared" si="0"/>
        <v>0</v>
      </c>
      <c r="D14" s="99">
        <f t="shared" si="1"/>
        <v>0</v>
      </c>
      <c r="E14" s="99"/>
      <c r="F14" s="99"/>
      <c r="G14" s="99"/>
      <c r="H14" s="99"/>
      <c r="I14" s="99"/>
      <c r="J14" s="99"/>
    </row>
    <row r="15" spans="1:10" hidden="1" x14ac:dyDescent="0.2">
      <c r="A15" s="99"/>
      <c r="B15" s="99"/>
      <c r="C15" s="99">
        <f>C6</f>
        <v>39</v>
      </c>
      <c r="D15" s="99">
        <f t="shared" si="1"/>
        <v>6.4999999999999982</v>
      </c>
      <c r="E15" s="99">
        <v>6.5</v>
      </c>
      <c r="F15" s="99"/>
      <c r="G15" s="99"/>
      <c r="H15" s="99"/>
      <c r="I15" s="99"/>
      <c r="J15" s="99"/>
    </row>
    <row r="16" spans="1:10" hidden="1" x14ac:dyDescent="0.2">
      <c r="A16" s="99"/>
      <c r="B16" s="99"/>
      <c r="C16" s="99"/>
      <c r="D16" s="99"/>
      <c r="E16" s="99"/>
      <c r="F16" s="99"/>
      <c r="G16" s="99"/>
      <c r="H16" s="99"/>
      <c r="I16" s="99"/>
      <c r="J16" s="99"/>
    </row>
    <row r="17" spans="1:13" hidden="1" x14ac:dyDescent="0.2">
      <c r="A17" s="99"/>
      <c r="B17" s="99"/>
      <c r="C17" s="99"/>
      <c r="D17" s="99"/>
      <c r="E17" s="99"/>
      <c r="F17" s="99"/>
      <c r="G17" s="99"/>
      <c r="H17" s="99"/>
      <c r="I17" s="99"/>
      <c r="J17" s="99"/>
    </row>
    <row r="18" spans="1:13" hidden="1" x14ac:dyDescent="0.2">
      <c r="A18" s="99"/>
      <c r="B18" s="99"/>
      <c r="C18" s="99"/>
      <c r="D18" s="99"/>
      <c r="E18" s="99"/>
      <c r="F18" s="99"/>
      <c r="G18" s="99"/>
      <c r="H18" s="99"/>
      <c r="I18" s="99"/>
      <c r="J18" s="99"/>
    </row>
    <row r="19" spans="1:13" hidden="1" x14ac:dyDescent="0.2">
      <c r="A19" s="99"/>
      <c r="B19" s="99"/>
      <c r="C19" s="99"/>
      <c r="D19" s="99"/>
      <c r="E19" s="99"/>
      <c r="F19" s="99"/>
      <c r="G19" s="99"/>
      <c r="H19" s="99"/>
      <c r="I19" s="99"/>
      <c r="J19" s="99"/>
    </row>
    <row r="20" spans="1:13" hidden="1" x14ac:dyDescent="0.2">
      <c r="A20" s="99"/>
      <c r="B20" s="99">
        <v>3</v>
      </c>
      <c r="C20" s="99">
        <v>5</v>
      </c>
      <c r="D20" s="99">
        <f>B20/C20</f>
        <v>0.6</v>
      </c>
      <c r="E20" s="99"/>
      <c r="F20" s="99"/>
      <c r="G20" s="99"/>
      <c r="H20" s="99"/>
      <c r="I20" s="99"/>
      <c r="J20" s="99"/>
    </row>
    <row r="21" spans="1:13" ht="38.25" x14ac:dyDescent="0.2">
      <c r="A21" s="122" t="s">
        <v>170</v>
      </c>
      <c r="B21" s="123" t="s">
        <v>169</v>
      </c>
      <c r="C21" s="139" t="s">
        <v>172</v>
      </c>
      <c r="D21" s="139" t="s">
        <v>177</v>
      </c>
      <c r="E21" s="139" t="s">
        <v>173</v>
      </c>
      <c r="F21" s="124" t="s">
        <v>70</v>
      </c>
      <c r="G21" s="139" t="s">
        <v>176</v>
      </c>
      <c r="H21" s="139" t="s">
        <v>178</v>
      </c>
    </row>
    <row r="22" spans="1:13" x14ac:dyDescent="0.2">
      <c r="A22" s="125" t="s">
        <v>174</v>
      </c>
      <c r="B22" s="123">
        <v>52</v>
      </c>
      <c r="C22" s="123">
        <v>6</v>
      </c>
      <c r="D22" s="123">
        <v>6</v>
      </c>
      <c r="E22" s="123">
        <f>B22-C22-D22</f>
        <v>40</v>
      </c>
      <c r="F22" s="140">
        <f>(B22/E22)-1</f>
        <v>0.30000000000000004</v>
      </c>
      <c r="G22" s="127">
        <f>F22/2</f>
        <v>0.15000000000000002</v>
      </c>
      <c r="H22" s="128">
        <f>F22/2</f>
        <v>0.15000000000000002</v>
      </c>
      <c r="L22" s="3">
        <f>6/52</f>
        <v>0.11538461538461539</v>
      </c>
      <c r="M22" s="3">
        <f>6/52</f>
        <v>0.11538461538461539</v>
      </c>
    </row>
    <row r="23" spans="1:13" x14ac:dyDescent="0.2">
      <c r="A23" s="125" t="s">
        <v>179</v>
      </c>
      <c r="B23" s="123">
        <v>52</v>
      </c>
      <c r="C23" s="123">
        <v>7</v>
      </c>
      <c r="D23" s="123">
        <v>6</v>
      </c>
      <c r="E23" s="123">
        <v>39</v>
      </c>
      <c r="F23" s="140">
        <f>(B23/E23)-1</f>
        <v>0.33333333333333326</v>
      </c>
      <c r="G23" s="127">
        <f>F23*(7/13)</f>
        <v>0.17948717948717943</v>
      </c>
      <c r="H23" s="128">
        <f>F23*(6/13)</f>
        <v>0.15384615384615383</v>
      </c>
      <c r="L23" s="3">
        <f>7/52</f>
        <v>0.13461538461538461</v>
      </c>
      <c r="M23" s="3">
        <f>6/52</f>
        <v>0.11538461538461539</v>
      </c>
    </row>
    <row r="24" spans="1:13" x14ac:dyDescent="0.2">
      <c r="A24" s="125" t="s">
        <v>180</v>
      </c>
      <c r="B24" s="123">
        <v>52</v>
      </c>
      <c r="C24" s="123">
        <f>6+(3/5)</f>
        <v>6.6</v>
      </c>
      <c r="D24" s="123">
        <v>6</v>
      </c>
      <c r="E24" s="123">
        <f>B24-C24-D24</f>
        <v>39.4</v>
      </c>
      <c r="F24" s="140">
        <f>(B24/E24)-1</f>
        <v>0.31979695431472077</v>
      </c>
      <c r="G24" s="127">
        <f>F24*(7/13)</f>
        <v>0.17219836001561886</v>
      </c>
      <c r="H24" s="128">
        <f>F24*(6/13)</f>
        <v>0.14759859429910191</v>
      </c>
      <c r="L24" s="3">
        <f>6.6/52</f>
        <v>0.12692307692307692</v>
      </c>
      <c r="M24" s="3">
        <f>6/52</f>
        <v>0.11538461538461539</v>
      </c>
    </row>
    <row r="26" spans="1:13" x14ac:dyDescent="0.2">
      <c r="A26" s="126"/>
      <c r="B26" s="141"/>
    </row>
    <row r="27" spans="1:13" x14ac:dyDescent="0.2">
      <c r="A27" s="141" t="s">
        <v>181</v>
      </c>
      <c r="B27" s="142">
        <v>40</v>
      </c>
    </row>
    <row r="28" spans="1:13" x14ac:dyDescent="0.2">
      <c r="A28" s="144" t="s">
        <v>182</v>
      </c>
      <c r="B28" s="145">
        <v>39.4</v>
      </c>
    </row>
    <row r="29" spans="1:13" x14ac:dyDescent="0.2">
      <c r="A29" s="143" t="s">
        <v>183</v>
      </c>
      <c r="B29" s="145">
        <v>39</v>
      </c>
    </row>
    <row r="30" spans="1:13" x14ac:dyDescent="0.2">
      <c r="A30" s="141"/>
      <c r="B30" s="126"/>
    </row>
    <row r="32" spans="1:13" x14ac:dyDescent="0.2">
      <c r="A32" s="131"/>
      <c r="B32" s="131"/>
      <c r="C32" s="131"/>
      <c r="D32" s="131"/>
      <c r="E32" s="131"/>
      <c r="F32" s="131"/>
      <c r="G32" s="131"/>
    </row>
    <row r="33" spans="1:9" ht="15.75" x14ac:dyDescent="0.25">
      <c r="A33" s="132" t="s">
        <v>171</v>
      </c>
      <c r="B33" s="133"/>
      <c r="C33" s="133"/>
      <c r="D33" s="133"/>
      <c r="E33" s="133"/>
      <c r="F33" s="133"/>
      <c r="G33" s="133"/>
      <c r="H33" s="10"/>
      <c r="I33" s="10"/>
    </row>
    <row r="34" spans="1:9" x14ac:dyDescent="0.2">
      <c r="A34" s="134"/>
      <c r="B34" s="133"/>
      <c r="C34" s="133"/>
      <c r="D34" s="133"/>
      <c r="E34" s="133"/>
      <c r="F34" s="133"/>
      <c r="G34" s="133"/>
      <c r="H34" s="10"/>
      <c r="I34" s="10"/>
    </row>
    <row r="35" spans="1:9" x14ac:dyDescent="0.2">
      <c r="A35" s="135" t="s">
        <v>147</v>
      </c>
      <c r="B35" s="131"/>
      <c r="C35" s="131"/>
      <c r="D35" s="131"/>
      <c r="E35" s="131"/>
      <c r="F35" s="131"/>
      <c r="G35" s="131"/>
    </row>
    <row r="36" spans="1:9" ht="76.150000000000006" customHeight="1" x14ac:dyDescent="0.2">
      <c r="A36" s="200" t="s">
        <v>175</v>
      </c>
      <c r="B36" s="201"/>
      <c r="C36" s="201"/>
      <c r="D36" s="201"/>
      <c r="E36" s="201"/>
      <c r="F36" s="131"/>
      <c r="G36" s="131"/>
    </row>
    <row r="37" spans="1:9" x14ac:dyDescent="0.2">
      <c r="A37" s="136" t="s">
        <v>145</v>
      </c>
      <c r="B37" s="131"/>
      <c r="C37" s="131"/>
      <c r="D37" s="131"/>
      <c r="E37" s="131"/>
      <c r="F37" s="131"/>
      <c r="G37" s="131"/>
    </row>
    <row r="38" spans="1:9" ht="83.45" customHeight="1" x14ac:dyDescent="0.2">
      <c r="A38" s="202" t="s">
        <v>146</v>
      </c>
      <c r="B38" s="201"/>
      <c r="C38" s="201"/>
      <c r="D38" s="201"/>
      <c r="E38" s="201"/>
      <c r="F38" s="131"/>
      <c r="G38" s="131"/>
    </row>
    <row r="39" spans="1:9" s="38" customFormat="1" x14ac:dyDescent="0.2">
      <c r="A39" s="135" t="s">
        <v>246</v>
      </c>
      <c r="B39" s="137"/>
      <c r="C39" s="137"/>
      <c r="D39" s="137"/>
      <c r="E39" s="137"/>
      <c r="F39" s="137"/>
      <c r="G39" s="137"/>
    </row>
    <row r="40" spans="1:9" ht="37.5" customHeight="1" x14ac:dyDescent="0.2">
      <c r="A40" s="202" t="s">
        <v>247</v>
      </c>
      <c r="B40" s="203"/>
      <c r="C40" s="203"/>
      <c r="D40" s="203"/>
      <c r="E40" s="203"/>
      <c r="F40" s="131"/>
      <c r="G40" s="131"/>
    </row>
    <row r="41" spans="1:9" ht="40.5" customHeight="1" x14ac:dyDescent="0.2">
      <c r="A41" s="202" t="s">
        <v>248</v>
      </c>
      <c r="B41" s="206"/>
      <c r="C41" s="206"/>
      <c r="D41" s="206"/>
      <c r="E41" s="206"/>
      <c r="F41" s="131"/>
      <c r="G41" s="131"/>
    </row>
    <row r="42" spans="1:9" x14ac:dyDescent="0.2">
      <c r="A42" s="202"/>
      <c r="B42" s="206"/>
      <c r="C42" s="206"/>
      <c r="D42" s="206"/>
      <c r="E42" s="206"/>
      <c r="F42" s="131"/>
      <c r="G42" s="131"/>
    </row>
    <row r="43" spans="1:9" ht="29.25" customHeight="1" x14ac:dyDescent="0.2">
      <c r="A43" s="202" t="s">
        <v>249</v>
      </c>
      <c r="B43" s="206"/>
      <c r="C43" s="206"/>
      <c r="D43" s="206"/>
      <c r="E43" s="206"/>
      <c r="F43" s="131"/>
      <c r="G43" s="131"/>
    </row>
    <row r="44" spans="1:9" x14ac:dyDescent="0.2">
      <c r="A44" s="186"/>
      <c r="B44" s="187"/>
      <c r="C44" s="187"/>
      <c r="D44" s="187"/>
      <c r="E44" s="187"/>
      <c r="F44" s="131"/>
      <c r="G44" s="131"/>
    </row>
    <row r="45" spans="1:9" x14ac:dyDescent="0.2">
      <c r="A45" s="135" t="s">
        <v>148</v>
      </c>
      <c r="B45" s="131"/>
      <c r="C45" s="131"/>
      <c r="D45" s="131"/>
      <c r="E45" s="131"/>
      <c r="F45" s="131"/>
      <c r="G45" s="131"/>
    </row>
    <row r="46" spans="1:9" ht="28.5" customHeight="1" x14ac:dyDescent="0.2">
      <c r="A46" s="204" t="s">
        <v>166</v>
      </c>
      <c r="B46" s="205"/>
      <c r="C46" s="205"/>
      <c r="D46" s="205"/>
      <c r="E46" s="205"/>
      <c r="F46" s="131"/>
      <c r="G46" s="131"/>
    </row>
    <row r="47" spans="1:9" x14ac:dyDescent="0.2">
      <c r="A47" s="131"/>
      <c r="B47" s="131"/>
      <c r="C47" s="131"/>
      <c r="D47" s="131"/>
      <c r="E47" s="131"/>
      <c r="F47" s="131"/>
      <c r="G47" s="131"/>
    </row>
    <row r="48" spans="1:9" x14ac:dyDescent="0.2">
      <c r="A48" s="138" t="s">
        <v>167</v>
      </c>
      <c r="B48" s="131"/>
      <c r="C48" s="131"/>
      <c r="D48" s="131"/>
      <c r="E48" s="131"/>
      <c r="F48" s="131"/>
      <c r="G48" s="131"/>
    </row>
    <row r="49" spans="1:7" x14ac:dyDescent="0.2">
      <c r="A49" s="131"/>
      <c r="B49" s="131"/>
      <c r="C49" s="131"/>
      <c r="D49" s="131"/>
      <c r="E49" s="131"/>
      <c r="F49" s="131"/>
      <c r="G49" s="131"/>
    </row>
    <row r="50" spans="1:7" x14ac:dyDescent="0.2">
      <c r="A50" s="138" t="s">
        <v>168</v>
      </c>
      <c r="B50" s="131"/>
      <c r="C50" s="131"/>
      <c r="D50" s="131"/>
      <c r="E50" s="131"/>
      <c r="F50" s="131"/>
      <c r="G50" s="131"/>
    </row>
    <row r="51" spans="1:7" x14ac:dyDescent="0.2">
      <c r="A51" s="131"/>
      <c r="B51" s="131"/>
      <c r="C51" s="131"/>
      <c r="D51" s="131"/>
      <c r="E51" s="131"/>
      <c r="F51" s="131"/>
      <c r="G51" s="131"/>
    </row>
  </sheetData>
  <sheetProtection algorithmName="SHA-512" hashValue="ITL3qyDK/6DVjgDHNwzliAahVYQITAhG8BhBJJWybcy4qQHlxObkhx6DIiFZP7Cwqs1oKQj+MrPTKNVEhfm4Yw==" saltValue="puaeb+2lz6B5Y7lmPTv0AA==" spinCount="100000" sheet="1" selectLockedCells="1"/>
  <mergeCells count="7">
    <mergeCell ref="A36:E36"/>
    <mergeCell ref="A38:E38"/>
    <mergeCell ref="A40:E40"/>
    <mergeCell ref="A46:E46"/>
    <mergeCell ref="A41:E41"/>
    <mergeCell ref="A42:E42"/>
    <mergeCell ref="A43:E43"/>
  </mergeCells>
  <phoneticPr fontId="4" type="noConversion"/>
  <printOptions headings="1"/>
  <pageMargins left="0.78740157499999996" right="0.78740157499999996" top="0.984251969" bottom="0.984251969" header="0.4921259845" footer="0.4921259845"/>
  <pageSetup paperSize="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Besch.Nachweis</vt:lpstr>
      <vt:lpstr>Grundvorber. Chorleitung</vt:lpstr>
      <vt:lpstr> Grundübzeit Organist</vt:lpstr>
      <vt:lpstr>Faktoren für Urlaub_WoE.</vt:lpstr>
      <vt:lpstr>Besch.Nachweis!Drucktitel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Beschäftigungsnachweis</dc:title>
  <dc:subject>Arbeitszeit Kirchenmusiker</dc:subject>
  <dc:creator>Richter, Jens</dc:creator>
  <cp:keywords>AR-AzKimu</cp:keywords>
  <dc:description>Das Blatt ist unter EXTRAS DOKUMENT geschützt. Der Cursor bewegt sich mit der Tabulator-Taste in die auszufüllenden Felder. Die Datei mit der Endung ".xlt"  ist als Vordruck bestimmt. Bitte speichern Sie deshalb die Berechnungen unter der Endung ".xls"ab.</dc:description>
  <cp:lastModifiedBy>Richter, Jens</cp:lastModifiedBy>
  <cp:lastPrinted>2019-10-16T10:11:58Z</cp:lastPrinted>
  <dcterms:created xsi:type="dcterms:W3CDTF">2002-04-25T05:42:00Z</dcterms:created>
  <dcterms:modified xsi:type="dcterms:W3CDTF">2023-02-24T11:17:45Z</dcterms:modified>
</cp:coreProperties>
</file>